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cova2724268\Desktop\xls PRO RATA\"/>
    </mc:Choice>
  </mc:AlternateContent>
  <bookViews>
    <workbookView xWindow="0" yWindow="0" windowWidth="28800" windowHeight="12300" tabRatio="715"/>
  </bookViews>
  <sheets>
    <sheet name="COV_rozdelenie_PRO RATA(PO1)" sheetId="8" r:id="rId1"/>
    <sheet name="COV_rozdelenie(PO1)" sheetId="3" r:id="rId2"/>
    <sheet name="COV_rozdelenie_5%spolufin(PO1)" sheetId="4" r:id="rId3"/>
    <sheet name="COV_rozdelenie_PRO RATA(PO2)" sheetId="7" r:id="rId4"/>
    <sheet name="COV_rozdelenie(PO2)" sheetId="5" r:id="rId5"/>
    <sheet name="COV_rozdelenie_5%spolufin(PO2)" sheetId="6" r:id="rId6"/>
  </sheets>
  <definedNames>
    <definedName name="_xlnm.Print_Area" localSheetId="1">'COV_rozdelenie(PO1)'!$A$1:$F$25</definedName>
    <definedName name="_xlnm.Print_Area" localSheetId="4">'COV_rozdelenie(PO2)'!$A$1:$F$25</definedName>
    <definedName name="_xlnm.Print_Area" localSheetId="2">'COV_rozdelenie_5%spolufin(PO1)'!$A$1:$F$27</definedName>
    <definedName name="_xlnm.Print_Area" localSheetId="5">'COV_rozdelenie_5%spolufin(PO2)'!$A$1:$F$27</definedName>
    <definedName name="_xlnm.Print_Area" localSheetId="0">'COV_rozdelenie_PRO RATA(PO1)'!$A$1:$F$25</definedName>
    <definedName name="_xlnm.Print_Area" localSheetId="3">'COV_rozdelenie_PRO RATA(PO2)'!$A$1:$F$25</definedName>
  </definedNames>
  <calcPr calcId="162913"/>
</workbook>
</file>

<file path=xl/calcChain.xml><?xml version="1.0" encoding="utf-8"?>
<calcChain xmlns="http://schemas.openxmlformats.org/spreadsheetml/2006/main">
  <c r="AB14" i="8" l="1"/>
  <c r="AB13" i="8"/>
  <c r="AB11" i="8"/>
  <c r="AB10" i="8"/>
  <c r="AC6" i="8"/>
  <c r="AD7" i="8" s="1"/>
  <c r="AD17" i="8" l="1"/>
  <c r="AB17" i="8"/>
  <c r="AD8" i="8"/>
  <c r="AB14" i="7"/>
  <c r="AB13" i="7"/>
  <c r="AB11" i="7"/>
  <c r="AB10" i="7"/>
  <c r="AD7" i="7"/>
  <c r="AD17" i="7" s="1"/>
  <c r="AC6" i="7"/>
  <c r="AD8" i="7" s="1"/>
  <c r="AD18" i="8" l="1"/>
  <c r="AB18" i="8"/>
  <c r="AB20" i="8" s="1"/>
  <c r="AF8" i="8" s="1"/>
  <c r="AE8" i="8" s="1"/>
  <c r="AD18" i="7"/>
  <c r="AD19" i="7" s="1"/>
  <c r="AE17" i="7" s="1"/>
  <c r="AB18" i="7"/>
  <c r="AB20" i="7" s="1"/>
  <c r="AF8" i="7" s="1"/>
  <c r="AE8" i="7" s="1"/>
  <c r="AB17" i="7"/>
  <c r="AB16" i="6"/>
  <c r="AB15" i="6"/>
  <c r="AB12" i="6"/>
  <c r="AB11" i="6"/>
  <c r="AC6" i="6"/>
  <c r="AD8" i="6" s="1"/>
  <c r="AB14" i="5"/>
  <c r="AB13" i="5"/>
  <c r="AB11" i="5"/>
  <c r="AB10" i="5"/>
  <c r="AC6" i="5"/>
  <c r="AD8" i="5" s="1"/>
  <c r="AD19" i="8" l="1"/>
  <c r="AE17" i="8" s="1"/>
  <c r="AB19" i="8"/>
  <c r="AF7" i="8" s="1"/>
  <c r="AB19" i="7"/>
  <c r="AF7" i="7" s="1"/>
  <c r="AE18" i="7"/>
  <c r="AD7" i="6"/>
  <c r="AD19" i="6" s="1"/>
  <c r="AD7" i="5"/>
  <c r="AD20" i="6"/>
  <c r="AD21" i="6" s="1"/>
  <c r="AE19" i="6" s="1"/>
  <c r="AB20" i="6"/>
  <c r="AB19" i="6"/>
  <c r="AB17" i="5"/>
  <c r="AD18" i="5"/>
  <c r="AB18" i="5"/>
  <c r="AD17" i="5"/>
  <c r="AB16" i="4"/>
  <c r="AB15" i="4"/>
  <c r="AB12" i="4"/>
  <c r="AB11" i="4"/>
  <c r="AC6" i="4"/>
  <c r="AD8" i="4" s="1"/>
  <c r="AF6" i="8" l="1"/>
  <c r="AE7" i="8"/>
  <c r="AE18" i="8"/>
  <c r="AF6" i="7"/>
  <c r="AE7" i="7"/>
  <c r="AB20" i="5"/>
  <c r="AF8" i="5" s="1"/>
  <c r="AE8" i="5" s="1"/>
  <c r="AB22" i="6"/>
  <c r="AF8" i="6" s="1"/>
  <c r="AE8" i="6" s="1"/>
  <c r="AB21" i="6"/>
  <c r="AF7" i="6" s="1"/>
  <c r="AE20" i="6"/>
  <c r="AD19" i="5"/>
  <c r="AE17" i="5" s="1"/>
  <c r="AB19" i="5"/>
  <c r="AF7" i="5" s="1"/>
  <c r="AD20" i="4"/>
  <c r="AB20" i="4"/>
  <c r="AD7" i="4"/>
  <c r="AC6" i="3"/>
  <c r="AD7" i="3" s="1"/>
  <c r="AH7" i="8" l="1"/>
  <c r="C10" i="8" s="1"/>
  <c r="AG7" i="8"/>
  <c r="AG7" i="7"/>
  <c r="AH7" i="7"/>
  <c r="AE18" i="5"/>
  <c r="AF6" i="6"/>
  <c r="AE7" i="6"/>
  <c r="AF6" i="5"/>
  <c r="AE7" i="5"/>
  <c r="AD19" i="4"/>
  <c r="AB19" i="4"/>
  <c r="AB21" i="4" s="1"/>
  <c r="AF7" i="4" s="1"/>
  <c r="AB14" i="3"/>
  <c r="AB13" i="3"/>
  <c r="AB11" i="3"/>
  <c r="AB10" i="3"/>
  <c r="AD11" i="8" l="1"/>
  <c r="AC11" i="8"/>
  <c r="AH8" i="8"/>
  <c r="AD10" i="8"/>
  <c r="AC10" i="8"/>
  <c r="AD10" i="7"/>
  <c r="AC10" i="7"/>
  <c r="C10" i="7"/>
  <c r="AD11" i="7"/>
  <c r="AC11" i="7"/>
  <c r="AH8" i="7"/>
  <c r="AH7" i="6"/>
  <c r="AG7" i="6"/>
  <c r="AG7" i="5"/>
  <c r="AH7" i="5"/>
  <c r="AD21" i="4"/>
  <c r="AE20" i="4" s="1"/>
  <c r="AE7" i="4"/>
  <c r="AB22" i="4"/>
  <c r="AF8" i="4" s="1"/>
  <c r="AE8" i="4" s="1"/>
  <c r="AD17" i="3"/>
  <c r="AB17" i="3"/>
  <c r="AD8" i="3"/>
  <c r="AE10" i="8" l="1"/>
  <c r="AF10" i="8"/>
  <c r="AC14" i="8"/>
  <c r="AD13" i="8"/>
  <c r="C13" i="8"/>
  <c r="AC13" i="8"/>
  <c r="AD14" i="8"/>
  <c r="AH6" i="8"/>
  <c r="AE10" i="7"/>
  <c r="AF10" i="7" s="1"/>
  <c r="AC13" i="7"/>
  <c r="AD14" i="7"/>
  <c r="AC14" i="7"/>
  <c r="AD13" i="7"/>
  <c r="C13" i="7"/>
  <c r="AH6" i="7"/>
  <c r="AC12" i="6"/>
  <c r="AD11" i="6"/>
  <c r="AH8" i="6"/>
  <c r="AD12" i="6"/>
  <c r="AC11" i="6"/>
  <c r="C11" i="6"/>
  <c r="AH6" i="6"/>
  <c r="AD10" i="5"/>
  <c r="AC10" i="5"/>
  <c r="C10" i="5"/>
  <c r="AD11" i="5"/>
  <c r="AC11" i="5"/>
  <c r="AH8" i="5"/>
  <c r="AG7" i="4"/>
  <c r="AH7" i="4" s="1"/>
  <c r="AF6" i="4"/>
  <c r="AE19" i="4"/>
  <c r="AD18" i="3"/>
  <c r="AD19" i="3" s="1"/>
  <c r="AE17" i="3" s="1"/>
  <c r="AB18" i="3"/>
  <c r="AB20" i="3" s="1"/>
  <c r="AF8" i="3" s="1"/>
  <c r="AE8" i="3" s="1"/>
  <c r="E10" i="8" l="1"/>
  <c r="AE13" i="8"/>
  <c r="AF13" i="8"/>
  <c r="AF11" i="8"/>
  <c r="E11" i="8" s="1"/>
  <c r="E15" i="8"/>
  <c r="E18" i="8" s="1"/>
  <c r="E15" i="7"/>
  <c r="E18" i="7" s="1"/>
  <c r="AE13" i="7"/>
  <c r="AF13" i="7" s="1"/>
  <c r="E10" i="7"/>
  <c r="AF11" i="7"/>
  <c r="E11" i="7" s="1"/>
  <c r="E17" i="7" s="1"/>
  <c r="AD16" i="6"/>
  <c r="AC15" i="6"/>
  <c r="C15" i="6"/>
  <c r="AC16" i="6"/>
  <c r="AD15" i="6"/>
  <c r="AE11" i="6"/>
  <c r="AF11" i="6" s="1"/>
  <c r="AD14" i="5"/>
  <c r="AC14" i="5"/>
  <c r="AD13" i="5"/>
  <c r="AC13" i="5"/>
  <c r="C13" i="5"/>
  <c r="AF10" i="5"/>
  <c r="AE10" i="5"/>
  <c r="AH6" i="5"/>
  <c r="AC12" i="4"/>
  <c r="AD11" i="4"/>
  <c r="AH8" i="4"/>
  <c r="AD12" i="4"/>
  <c r="AC11" i="4"/>
  <c r="C11" i="4"/>
  <c r="AH6" i="4"/>
  <c r="AB19" i="3"/>
  <c r="AF7" i="3" s="1"/>
  <c r="AE7" i="3" s="1"/>
  <c r="AE18" i="3"/>
  <c r="AF9" i="8" l="1"/>
  <c r="E17" i="8"/>
  <c r="AF14" i="8"/>
  <c r="AF12" i="8" s="1"/>
  <c r="E16" i="8"/>
  <c r="Y13" i="8" s="1"/>
  <c r="AF14" i="7"/>
  <c r="AF12" i="7" s="1"/>
  <c r="AF9" i="7"/>
  <c r="E16" i="7"/>
  <c r="Y13" i="7" s="1"/>
  <c r="AH11" i="6"/>
  <c r="AF12" i="6"/>
  <c r="AE15" i="6"/>
  <c r="AF15" i="6" s="1"/>
  <c r="E10" i="5"/>
  <c r="AF11" i="5"/>
  <c r="E11" i="5" s="1"/>
  <c r="AE13" i="5"/>
  <c r="AF13" i="5" s="1"/>
  <c r="AD16" i="4"/>
  <c r="AC15" i="4"/>
  <c r="C15" i="4"/>
  <c r="AC16" i="4"/>
  <c r="AD15" i="4"/>
  <c r="AE11" i="4"/>
  <c r="AF11" i="4" s="1"/>
  <c r="AH7" i="3"/>
  <c r="C10" i="3" s="1"/>
  <c r="AG7" i="3"/>
  <c r="AF6" i="3"/>
  <c r="Y10" i="8" l="1"/>
  <c r="Y10" i="7"/>
  <c r="AH15" i="6"/>
  <c r="AF16" i="6"/>
  <c r="AH12" i="6"/>
  <c r="E12" i="6" s="1"/>
  <c r="E11" i="6"/>
  <c r="AF10" i="6"/>
  <c r="E13" i="5"/>
  <c r="E16" i="5" s="1"/>
  <c r="Y10" i="5" s="1"/>
  <c r="AF9" i="5"/>
  <c r="AF14" i="5"/>
  <c r="E14" i="5" s="1"/>
  <c r="E17" i="5" s="1"/>
  <c r="AE15" i="4"/>
  <c r="AF15" i="4" s="1"/>
  <c r="AF16" i="4" s="1"/>
  <c r="AH11" i="4"/>
  <c r="AF12" i="4"/>
  <c r="AF10" i="4" s="1"/>
  <c r="AC10" i="3"/>
  <c r="AH8" i="3"/>
  <c r="AH6" i="3" s="1"/>
  <c r="AD11" i="3"/>
  <c r="AC11" i="3"/>
  <c r="AD10" i="3"/>
  <c r="AH16" i="6" l="1"/>
  <c r="E16" i="6" s="1"/>
  <c r="E20" i="6" s="1"/>
  <c r="AF14" i="6"/>
  <c r="AH13" i="6"/>
  <c r="E13" i="6" s="1"/>
  <c r="E15" i="6"/>
  <c r="E19" i="6" s="1"/>
  <c r="Y11" i="6" s="1"/>
  <c r="Y13" i="5"/>
  <c r="AF12" i="5"/>
  <c r="AH12" i="4"/>
  <c r="E12" i="4" s="1"/>
  <c r="E11" i="4"/>
  <c r="AH16" i="4"/>
  <c r="E16" i="4" s="1"/>
  <c r="AH15" i="4"/>
  <c r="AF14" i="4"/>
  <c r="AD14" i="3"/>
  <c r="AC13" i="3"/>
  <c r="AD13" i="3"/>
  <c r="AC14" i="3"/>
  <c r="AF10" i="3"/>
  <c r="E10" i="3" s="1"/>
  <c r="C13" i="3"/>
  <c r="AE10" i="3"/>
  <c r="AH17" i="6" l="1"/>
  <c r="E17" i="6" s="1"/>
  <c r="E21" i="6" s="1"/>
  <c r="Y15" i="6"/>
  <c r="AH10" i="6"/>
  <c r="AH17" i="4"/>
  <c r="E17" i="4" s="1"/>
  <c r="E15" i="4"/>
  <c r="AH13" i="4"/>
  <c r="E20" i="4"/>
  <c r="AE13" i="3"/>
  <c r="AF13" i="3" s="1"/>
  <c r="AF14" i="3" s="1"/>
  <c r="E14" i="3" s="1"/>
  <c r="AF11" i="3"/>
  <c r="E11" i="3" s="1"/>
  <c r="AH14" i="4" l="1"/>
  <c r="AH14" i="6"/>
  <c r="E17" i="3"/>
  <c r="E13" i="4"/>
  <c r="E21" i="4" s="1"/>
  <c r="AH10" i="4"/>
  <c r="E19" i="4"/>
  <c r="Y11" i="4" s="1"/>
  <c r="E13" i="3"/>
  <c r="E16" i="3" s="1"/>
  <c r="Y10" i="3" s="1"/>
  <c r="AF12" i="3"/>
  <c r="AF9" i="3"/>
  <c r="Y15" i="4" l="1"/>
  <c r="Y13" i="3"/>
</calcChain>
</file>

<file path=xl/sharedStrings.xml><?xml version="1.0" encoding="utf-8"?>
<sst xmlns="http://schemas.openxmlformats.org/spreadsheetml/2006/main" count="177" uniqueCount="32">
  <si>
    <t>Regio spolu</t>
  </si>
  <si>
    <t>ROUND 2</t>
  </si>
  <si>
    <r>
      <t xml:space="preserve">Pomery financovania podľa relevancie k regiónom (v EUR)
</t>
    </r>
    <r>
      <rPr>
        <sz val="12"/>
        <rFont val="Calibri"/>
        <family val="2"/>
        <charset val="238"/>
        <scheme val="minor"/>
      </rPr>
      <t>(súčasť prílohy  ŽoNFP)</t>
    </r>
  </si>
  <si>
    <t>MRR</t>
  </si>
  <si>
    <t>VRR</t>
  </si>
  <si>
    <t>z toho podiel MRR</t>
  </si>
  <si>
    <t>z toho zdroj EÚ</t>
  </si>
  <si>
    <t>z toho zdroj ŠR</t>
  </si>
  <si>
    <t>z toho podiel RR</t>
  </si>
  <si>
    <t>kor. pomer MRR (EU) k COV
(pomer MRR (EU) / pomer fin MRR EU)</t>
  </si>
  <si>
    <t>kor. pomer RR (EU) k COV
(pomer RR (EU) / pomer fin RR EU)</t>
  </si>
  <si>
    <t>kor. pomer MRR (EU) % k COV
(prepočet na %)</t>
  </si>
  <si>
    <t>kor. pomer RR (EU) % k COV
(prepočet na %)</t>
  </si>
  <si>
    <t>JK test</t>
  </si>
  <si>
    <t>PO 1</t>
  </si>
  <si>
    <r>
      <t xml:space="preserve">zdroje EÚ spolu
</t>
    </r>
    <r>
      <rPr>
        <b/>
        <i/>
        <sz val="9"/>
        <color rgb="FFFF0000"/>
        <rFont val="Calibri"/>
        <family val="2"/>
        <charset val="238"/>
        <scheme val="minor"/>
      </rPr>
      <t>(nesmie presiahnuť alokáciu určenú vo vyzvaní)</t>
    </r>
  </si>
  <si>
    <t xml:space="preserve">Vypĺňajte len zelené polia </t>
  </si>
  <si>
    <t>Doplniť hodnoty podľa vyzvania časť 1.4</t>
  </si>
  <si>
    <t>Celkové oprávnené výdavky projektu (zaokrúhlené na celé 1000 EUR nahor)</t>
  </si>
  <si>
    <t>Rozdelenie COV - 5% spolufinancovanie</t>
  </si>
  <si>
    <t>EÚ</t>
  </si>
  <si>
    <t>ŠR</t>
  </si>
  <si>
    <t>z toho zdroj VZ</t>
  </si>
  <si>
    <t>VZ</t>
  </si>
  <si>
    <t>zdroj ŠR spolu</t>
  </si>
  <si>
    <t>zdroj VZ spolu</t>
  </si>
  <si>
    <t>PO 2</t>
  </si>
  <si>
    <t xml:space="preserve">Príloha č. 1c k ŽoNFP č. NFP314030A679 </t>
  </si>
  <si>
    <t>Celkové oprávnené výdavky na mzdy (celková cena práce) oprávnených zamestnancov RO pre OP EVS (zaokrúhlené na celé 1000 EUR nahor)</t>
  </si>
  <si>
    <t>z toho PRO-RATA</t>
  </si>
  <si>
    <t>PRO-RATA spolu</t>
  </si>
  <si>
    <r>
      <t xml:space="preserve">zdroje EÚ spolu
</t>
    </r>
    <r>
      <rPr>
        <i/>
        <sz val="9"/>
        <color rgb="FFFF0000"/>
        <rFont val="Calibri"/>
        <family val="2"/>
        <charset val="238"/>
        <scheme val="minor"/>
      </rPr>
      <t>(nesmie presiahnuť alokáciu určenú vo vyzvaní)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</si>
</sst>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,##0.00\ _€"/>
    <numFmt numFmtId="165" formatCode="#,##0.0000"/>
    <numFmt numFmtId="166" formatCode="0.0000"/>
    <numFmt numFmtId="167" formatCode="0.0000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0"/>
      <color theme="1" tint="0.34998626667073579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8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color theme="9" tint="-0.249977111117893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183">
    <xf numFmtId="0" fontId="0" fillId="0" borderId="0" xfId="0"/>
    <xf numFmtId="0" fontId="1" fillId="0" borderId="10" xfId="0" applyFont="1" applyBorder="1" applyAlignment="1">
      <alignment vertical="center"/>
    </xf>
    <xf numFmtId="0" fontId="1" fillId="0" borderId="10" xfId="0" applyFont="1" applyBorder="1"/>
    <xf numFmtId="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3" borderId="10" xfId="0" applyFill="1" applyBorder="1"/>
    <xf numFmtId="165" fontId="0" fillId="3" borderId="0" xfId="0" applyNumberFormat="1" applyFill="1" applyBorder="1"/>
    <xf numFmtId="165" fontId="4" fillId="3" borderId="0" xfId="0" applyNumberFormat="1" applyFont="1" applyFill="1" applyBorder="1"/>
    <xf numFmtId="0" fontId="0" fillId="3" borderId="0" xfId="0" applyFill="1" applyBorder="1"/>
    <xf numFmtId="165" fontId="2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/>
    <xf numFmtId="0" fontId="0" fillId="3" borderId="11" xfId="0" applyFill="1" applyBorder="1"/>
    <xf numFmtId="165" fontId="3" fillId="3" borderId="0" xfId="0" applyNumberFormat="1" applyFont="1" applyFill="1" applyBorder="1"/>
    <xf numFmtId="4" fontId="5" fillId="3" borderId="0" xfId="0" applyNumberFormat="1" applyFont="1" applyFill="1" applyBorder="1" applyAlignment="1">
      <alignment vertical="center"/>
    </xf>
    <xf numFmtId="0" fontId="0" fillId="3" borderId="14" xfId="0" applyFill="1" applyBorder="1"/>
    <xf numFmtId="165" fontId="0" fillId="3" borderId="14" xfId="0" applyNumberFormat="1" applyFill="1" applyBorder="1"/>
    <xf numFmtId="0" fontId="0" fillId="3" borderId="7" xfId="0" applyFill="1" applyBorder="1"/>
    <xf numFmtId="4" fontId="0" fillId="0" borderId="1" xfId="0" applyNumberFormat="1" applyBorder="1" applyAlignment="1">
      <alignment horizontal="right" vertical="center"/>
    </xf>
    <xf numFmtId="0" fontId="0" fillId="3" borderId="4" xfId="0" applyFill="1" applyBorder="1"/>
    <xf numFmtId="0" fontId="0" fillId="3" borderId="9" xfId="0" applyFill="1" applyBorder="1"/>
    <xf numFmtId="0" fontId="0" fillId="3" borderId="5" xfId="0" applyFill="1" applyBorder="1"/>
    <xf numFmtId="10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0" fillId="3" borderId="9" xfId="0" applyNumberFormat="1" applyFill="1" applyBorder="1"/>
    <xf numFmtId="4" fontId="3" fillId="3" borderId="0" xfId="0" applyNumberFormat="1" applyFont="1" applyFill="1" applyBorder="1" applyAlignment="1">
      <alignment vertical="center"/>
    </xf>
    <xf numFmtId="4" fontId="3" fillId="3" borderId="14" xfId="0" applyNumberFormat="1" applyFont="1" applyFill="1" applyBorder="1" applyAlignment="1">
      <alignment vertical="center"/>
    </xf>
    <xf numFmtId="165" fontId="3" fillId="3" borderId="11" xfId="0" applyNumberFormat="1" applyFont="1" applyFill="1" applyBorder="1"/>
    <xf numFmtId="0" fontId="13" fillId="0" borderId="0" xfId="0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166" fontId="0" fillId="3" borderId="0" xfId="0" applyNumberFormat="1" applyFill="1" applyBorder="1"/>
    <xf numFmtId="166" fontId="0" fillId="3" borderId="14" xfId="0" applyNumberFormat="1" applyFill="1" applyBorder="1"/>
    <xf numFmtId="4" fontId="16" fillId="0" borderId="2" xfId="0" applyNumberFormat="1" applyFont="1" applyFill="1" applyBorder="1" applyAlignment="1">
      <alignment horizontal="right" vertical="center"/>
    </xf>
    <xf numFmtId="4" fontId="16" fillId="0" borderId="16" xfId="0" applyNumberFormat="1" applyFont="1" applyFill="1" applyBorder="1" applyAlignment="1">
      <alignment horizontal="right" vertical="center"/>
    </xf>
    <xf numFmtId="4" fontId="16" fillId="3" borderId="9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3" fillId="0" borderId="0" xfId="0" applyFont="1" applyFill="1"/>
    <xf numFmtId="4" fontId="16" fillId="3" borderId="1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0" fillId="0" borderId="0" xfId="0" applyBorder="1"/>
    <xf numFmtId="0" fontId="0" fillId="0" borderId="6" xfId="0" applyBorder="1"/>
    <xf numFmtId="0" fontId="0" fillId="0" borderId="14" xfId="0" applyBorder="1"/>
    <xf numFmtId="4" fontId="0" fillId="0" borderId="20" xfId="0" applyNumberFormat="1" applyBorder="1" applyAlignment="1">
      <alignment horizontal="right" vertical="center"/>
    </xf>
    <xf numFmtId="4" fontId="3" fillId="6" borderId="7" xfId="0" applyNumberFormat="1" applyFont="1" applyFill="1" applyBorder="1"/>
    <xf numFmtId="0" fontId="17" fillId="3" borderId="19" xfId="0" applyFont="1" applyFill="1" applyBorder="1" applyAlignment="1">
      <alignment horizontal="center"/>
    </xf>
    <xf numFmtId="4" fontId="3" fillId="6" borderId="19" xfId="0" applyNumberFormat="1" applyFont="1" applyFill="1" applyBorder="1"/>
    <xf numFmtId="0" fontId="10" fillId="3" borderId="15" xfId="0" applyFont="1" applyFill="1" applyBorder="1" applyAlignment="1">
      <alignment vertical="center" wrapText="1"/>
    </xf>
    <xf numFmtId="166" fontId="11" fillId="3" borderId="21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 wrapText="1"/>
    </xf>
    <xf numFmtId="166" fontId="11" fillId="3" borderId="22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 wrapText="1"/>
    </xf>
    <xf numFmtId="167" fontId="13" fillId="0" borderId="15" xfId="0" applyNumberFormat="1" applyFont="1" applyBorder="1" applyAlignment="1">
      <alignment vertical="center"/>
    </xf>
    <xf numFmtId="167" fontId="13" fillId="0" borderId="13" xfId="0" applyNumberFormat="1" applyFont="1" applyBorder="1" applyAlignment="1">
      <alignment vertical="center"/>
    </xf>
    <xf numFmtId="0" fontId="12" fillId="0" borderId="0" xfId="0" applyFont="1" applyAlignment="1">
      <alignment horizontal="center" wrapText="1"/>
    </xf>
    <xf numFmtId="4" fontId="14" fillId="3" borderId="9" xfId="0" applyNumberFormat="1" applyFont="1" applyFill="1" applyBorder="1"/>
    <xf numFmtId="4" fontId="0" fillId="3" borderId="5" xfId="0" applyNumberFormat="1" applyFill="1" applyBorder="1"/>
    <xf numFmtId="0" fontId="21" fillId="3" borderId="19" xfId="0" applyFont="1" applyFill="1" applyBorder="1" applyAlignment="1">
      <alignment horizontal="center"/>
    </xf>
    <xf numFmtId="4" fontId="3" fillId="6" borderId="24" xfId="0" applyNumberFormat="1" applyFont="1" applyFill="1" applyBorder="1"/>
    <xf numFmtId="0" fontId="21" fillId="3" borderId="19" xfId="0" applyFont="1" applyFill="1" applyBorder="1" applyAlignment="1">
      <alignment horizontal="center" vertical="center"/>
    </xf>
    <xf numFmtId="4" fontId="16" fillId="3" borderId="0" xfId="0" applyNumberFormat="1" applyFont="1" applyFill="1" applyBorder="1"/>
    <xf numFmtId="2" fontId="1" fillId="2" borderId="4" xfId="0" applyNumberFormat="1" applyFont="1" applyFill="1" applyBorder="1" applyAlignment="1">
      <alignment vertical="center" wrapText="1"/>
    </xf>
    <xf numFmtId="164" fontId="3" fillId="6" borderId="24" xfId="0" applyNumberFormat="1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center" wrapText="1"/>
    </xf>
    <xf numFmtId="4" fontId="24" fillId="7" borderId="11" xfId="0" applyNumberFormat="1" applyFont="1" applyFill="1" applyBorder="1"/>
    <xf numFmtId="0" fontId="1" fillId="2" borderId="25" xfId="0" applyFont="1" applyFill="1" applyBorder="1" applyAlignment="1">
      <alignment vertical="center"/>
    </xf>
    <xf numFmtId="164" fontId="0" fillId="0" borderId="26" xfId="0" applyNumberFormat="1" applyBorder="1" applyAlignment="1">
      <alignment horizontal="right" vertical="center"/>
    </xf>
    <xf numFmtId="0" fontId="1" fillId="2" borderId="27" xfId="0" applyFont="1" applyFill="1" applyBorder="1" applyAlignment="1">
      <alignment horizontal="left" vertical="center"/>
    </xf>
    <xf numFmtId="4" fontId="0" fillId="0" borderId="28" xfId="0" applyNumberFormat="1" applyBorder="1" applyAlignment="1">
      <alignment horizontal="right" vertical="center"/>
    </xf>
    <xf numFmtId="166" fontId="25" fillId="3" borderId="0" xfId="0" applyNumberFormat="1" applyFont="1" applyFill="1" applyBorder="1"/>
    <xf numFmtId="165" fontId="25" fillId="3" borderId="0" xfId="0" applyNumberFormat="1" applyFont="1" applyFill="1" applyBorder="1"/>
    <xf numFmtId="4" fontId="25" fillId="3" borderId="0" xfId="0" applyNumberFormat="1" applyFont="1" applyFill="1" applyBorder="1" applyAlignment="1">
      <alignment vertical="center"/>
    </xf>
    <xf numFmtId="0" fontId="15" fillId="7" borderId="17" xfId="0" applyFont="1" applyFill="1" applyBorder="1" applyAlignment="1">
      <alignment vertical="center"/>
    </xf>
    <xf numFmtId="4" fontId="0" fillId="7" borderId="28" xfId="0" applyNumberFormat="1" applyFill="1" applyBorder="1" applyAlignment="1">
      <alignment vertical="center"/>
    </xf>
    <xf numFmtId="0" fontId="5" fillId="7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0" fontId="5" fillId="7" borderId="3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5" fillId="7" borderId="31" xfId="0" applyFont="1" applyFill="1" applyBorder="1" applyAlignment="1">
      <alignment vertical="center"/>
    </xf>
    <xf numFmtId="4" fontId="0" fillId="7" borderId="20" xfId="0" applyNumberFormat="1" applyFill="1" applyBorder="1" applyAlignment="1">
      <alignment vertical="center"/>
    </xf>
    <xf numFmtId="0" fontId="5" fillId="7" borderId="32" xfId="0" applyFont="1" applyFill="1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25" fillId="3" borderId="0" xfId="0" applyFont="1" applyFill="1" applyBorder="1"/>
    <xf numFmtId="165" fontId="10" fillId="3" borderId="0" xfId="0" applyNumberFormat="1" applyFont="1" applyFill="1" applyBorder="1" applyAlignment="1">
      <alignment horizontal="center"/>
    </xf>
    <xf numFmtId="4" fontId="26" fillId="3" borderId="0" xfId="0" applyNumberFormat="1" applyFont="1" applyFill="1" applyBorder="1" applyAlignment="1">
      <alignment vertical="center"/>
    </xf>
    <xf numFmtId="0" fontId="13" fillId="7" borderId="10" xfId="0" applyFont="1" applyFill="1" applyBorder="1"/>
    <xf numFmtId="4" fontId="24" fillId="7" borderId="33" xfId="0" applyNumberFormat="1" applyFont="1" applyFill="1" applyBorder="1" applyAlignment="1">
      <alignment vertical="center"/>
    </xf>
    <xf numFmtId="0" fontId="5" fillId="7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" fontId="16" fillId="3" borderId="6" xfId="0" applyNumberFormat="1" applyFont="1" applyFill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1" fillId="2" borderId="27" xfId="0" applyFont="1" applyFill="1" applyBorder="1" applyAlignment="1">
      <alignment horizontal="left" vertical="center" wrapText="1"/>
    </xf>
    <xf numFmtId="166" fontId="27" fillId="5" borderId="21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4" fontId="0" fillId="0" borderId="34" xfId="0" applyNumberFormat="1" applyBorder="1" applyAlignment="1">
      <alignment vertical="center"/>
    </xf>
    <xf numFmtId="166" fontId="27" fillId="5" borderId="23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8" fillId="2" borderId="16" xfId="0" applyFont="1" applyFill="1" applyBorder="1" applyAlignment="1">
      <alignment horizontal="center" vertical="center"/>
    </xf>
    <xf numFmtId="4" fontId="0" fillId="0" borderId="20" xfId="0" applyNumberFormat="1" applyBorder="1" applyAlignment="1">
      <alignment vertical="center"/>
    </xf>
    <xf numFmtId="166" fontId="27" fillId="5" borderId="22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ill="1" applyBorder="1"/>
    <xf numFmtId="165" fontId="0" fillId="0" borderId="0" xfId="0" applyNumberFormat="1" applyFill="1" applyBorder="1"/>
    <xf numFmtId="4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4" fontId="0" fillId="0" borderId="11" xfId="0" applyNumberForma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left" vertical="center" wrapText="1"/>
    </xf>
    <xf numFmtId="4" fontId="0" fillId="0" borderId="28" xfId="0" applyNumberFormat="1" applyFill="1" applyBorder="1" applyAlignment="1">
      <alignment horizontal="right" vertical="center"/>
    </xf>
    <xf numFmtId="2" fontId="1" fillId="2" borderId="10" xfId="0" applyNumberFormat="1" applyFont="1" applyFill="1" applyBorder="1" applyAlignment="1">
      <alignment vertical="center" wrapText="1"/>
    </xf>
    <xf numFmtId="164" fontId="0" fillId="0" borderId="35" xfId="0" applyNumberFormat="1" applyBorder="1" applyAlignment="1">
      <alignment horizontal="right" vertical="center"/>
    </xf>
    <xf numFmtId="0" fontId="1" fillId="2" borderId="17" xfId="0" applyFont="1" applyFill="1" applyBorder="1" applyAlignment="1">
      <alignment horizontal="left" vertical="center"/>
    </xf>
    <xf numFmtId="4" fontId="0" fillId="0" borderId="36" xfId="0" applyNumberFormat="1" applyBorder="1" applyAlignment="1">
      <alignment horizontal="right" vertical="center"/>
    </xf>
    <xf numFmtId="0" fontId="1" fillId="2" borderId="31" xfId="0" applyFont="1" applyFill="1" applyBorder="1" applyAlignment="1">
      <alignment horizontal="left" vertical="center"/>
    </xf>
    <xf numFmtId="4" fontId="16" fillId="0" borderId="2" xfId="1" applyNumberFormat="1" applyFont="1" applyFill="1" applyBorder="1" applyAlignment="1">
      <alignment horizontal="right" vertical="center"/>
    </xf>
    <xf numFmtId="4" fontId="16" fillId="0" borderId="16" xfId="1" applyNumberFormat="1" applyFont="1" applyFill="1" applyBorder="1" applyAlignment="1">
      <alignment horizontal="right" vertical="center"/>
    </xf>
    <xf numFmtId="165" fontId="30" fillId="3" borderId="11" xfId="0" applyNumberFormat="1" applyFont="1" applyFill="1" applyBorder="1"/>
    <xf numFmtId="2" fontId="1" fillId="2" borderId="3" xfId="0" applyNumberFormat="1" applyFont="1" applyFill="1" applyBorder="1" applyAlignment="1">
      <alignment vertical="center" wrapText="1"/>
    </xf>
    <xf numFmtId="0" fontId="12" fillId="8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64" fontId="0" fillId="0" borderId="38" xfId="0" applyNumberFormat="1" applyBorder="1" applyAlignment="1">
      <alignment horizontal="right" vertical="center"/>
    </xf>
    <xf numFmtId="0" fontId="1" fillId="2" borderId="39" xfId="0" applyFont="1" applyFill="1" applyBorder="1" applyAlignment="1">
      <alignment horizontal="left" vertical="center"/>
    </xf>
    <xf numFmtId="4" fontId="0" fillId="0" borderId="40" xfId="0" applyNumberFormat="1" applyBorder="1" applyAlignment="1">
      <alignment horizontal="right" vertical="center"/>
    </xf>
    <xf numFmtId="10" fontId="12" fillId="8" borderId="0" xfId="0" applyNumberFormat="1" applyFont="1" applyFill="1" applyAlignment="1">
      <alignment horizontal="center" vertical="center"/>
    </xf>
    <xf numFmtId="4" fontId="30" fillId="3" borderId="0" xfId="0" applyNumberFormat="1" applyFont="1" applyFill="1" applyBorder="1" applyAlignment="1">
      <alignment vertical="center"/>
    </xf>
    <xf numFmtId="164" fontId="0" fillId="0" borderId="41" xfId="0" applyNumberFormat="1" applyBorder="1"/>
    <xf numFmtId="0" fontId="0" fillId="0" borderId="42" xfId="0" applyBorder="1" applyAlignment="1">
      <alignment horizontal="left" vertical="center"/>
    </xf>
    <xf numFmtId="0" fontId="1" fillId="2" borderId="43" xfId="0" applyFont="1" applyFill="1" applyBorder="1" applyAlignment="1">
      <alignment vertical="center"/>
    </xf>
    <xf numFmtId="164" fontId="0" fillId="0" borderId="12" xfId="0" applyNumberFormat="1" applyBorder="1" applyAlignment="1">
      <alignment horizontal="right" vertical="center"/>
    </xf>
    <xf numFmtId="0" fontId="0" fillId="0" borderId="43" xfId="0" applyBorder="1" applyAlignment="1">
      <alignment vertical="center"/>
    </xf>
    <xf numFmtId="164" fontId="0" fillId="0" borderId="42" xfId="0" applyNumberFormat="1" applyBorder="1" applyAlignment="1">
      <alignment vertical="center"/>
    </xf>
    <xf numFmtId="0" fontId="1" fillId="2" borderId="38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4" fontId="0" fillId="0" borderId="7" xfId="0" applyNumberForma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166" fontId="11" fillId="3" borderId="5" xfId="0" applyNumberFormat="1" applyFont="1" applyFill="1" applyBorder="1" applyAlignment="1">
      <alignment vertical="center"/>
    </xf>
    <xf numFmtId="167" fontId="13" fillId="0" borderId="0" xfId="0" applyNumberFormat="1" applyFont="1" applyAlignment="1">
      <alignment vertical="center"/>
    </xf>
    <xf numFmtId="166" fontId="31" fillId="5" borderId="0" xfId="0" applyNumberFormat="1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166" fontId="11" fillId="3" borderId="11" xfId="0" applyNumberFormat="1" applyFont="1" applyFill="1" applyBorder="1" applyAlignment="1">
      <alignment vertical="center"/>
    </xf>
    <xf numFmtId="166" fontId="31" fillId="5" borderId="11" xfId="0" applyNumberFormat="1" applyFont="1" applyFill="1" applyBorder="1" applyAlignment="1">
      <alignment vertical="center"/>
    </xf>
    <xf numFmtId="0" fontId="10" fillId="3" borderId="6" xfId="0" applyFont="1" applyFill="1" applyBorder="1" applyAlignment="1">
      <alignment vertical="center" wrapText="1"/>
    </xf>
    <xf numFmtId="166" fontId="31" fillId="5" borderId="7" xfId="0" applyNumberFormat="1" applyFont="1" applyFill="1" applyBorder="1" applyAlignment="1">
      <alignment vertical="center"/>
    </xf>
    <xf numFmtId="0" fontId="1" fillId="2" borderId="45" xfId="0" applyFont="1" applyFill="1" applyBorder="1" applyAlignment="1">
      <alignment horizontal="left" vertical="center" wrapText="1"/>
    </xf>
    <xf numFmtId="4" fontId="0" fillId="6" borderId="0" xfId="0" applyNumberFormat="1" applyFill="1" applyBorder="1" applyAlignment="1">
      <alignment vertical="center"/>
    </xf>
    <xf numFmtId="0" fontId="0" fillId="0" borderId="14" xfId="0" applyBorder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14" xfId="0" applyFont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Čiarka 2" xfId="1"/>
    <cellStyle name="Normálne" xfId="0" builtinId="0"/>
  </cellStyles>
  <dxfs count="0"/>
  <tableStyles count="0" defaultTableStyle="TableStyleMedium2" defaultPivotStyle="PivotStyleLight16"/>
  <colors>
    <mruColors>
      <color rgb="FFFF33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114300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4</xdr:col>
      <xdr:colOff>914400</xdr:colOff>
      <xdr:row>4</xdr:row>
      <xdr:rowOff>123825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114300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123825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75" y="133350"/>
          <a:ext cx="3038475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200025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209550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114300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4</xdr:col>
      <xdr:colOff>914400</xdr:colOff>
      <xdr:row>4</xdr:row>
      <xdr:rowOff>123825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114300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123825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200025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209550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33350"/>
          <a:ext cx="3038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H20"/>
  <sheetViews>
    <sheetView tabSelected="1" zoomScaleNormal="100" zoomScaleSheetLayoutView="90" workbookViewId="0">
      <pane xSplit="6" topLeftCell="X1" activePane="topRight" state="frozen"/>
      <selection pane="topRight" activeCell="Y17" sqref="Y17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4" width="16.140625" bestFit="1" customWidth="1"/>
    <col min="5" max="5" width="14.5703125" customWidth="1"/>
    <col min="6" max="6" width="5.85546875" customWidth="1"/>
    <col min="21" max="21" width="7.28515625" bestFit="1" customWidth="1"/>
    <col min="25" max="25" width="15.140625" bestFit="1" customWidth="1"/>
    <col min="26" max="26" width="6" style="29" customWidth="1"/>
    <col min="27" max="27" width="27.140625" customWidth="1"/>
    <col min="28" max="28" width="11.28515625" bestFit="1" customWidth="1"/>
    <col min="29" max="29" width="15.42578125" customWidth="1"/>
    <col min="30" max="30" width="14.85546875" customWidth="1"/>
    <col min="31" max="31" width="15.42578125" customWidth="1"/>
    <col min="32" max="32" width="16.140625" customWidth="1"/>
    <col min="33" max="33" width="17.42578125" customWidth="1"/>
    <col min="34" max="34" width="25.28515625" customWidth="1"/>
  </cols>
  <sheetData>
    <row r="5" spans="2:34" ht="15.75" thickBot="1" x14ac:dyDescent="0.3"/>
    <row r="6" spans="2:34" ht="15.75" thickBot="1" x14ac:dyDescent="0.3">
      <c r="C6" s="159"/>
      <c r="D6" s="159"/>
      <c r="E6" s="159"/>
      <c r="AA6" s="18"/>
      <c r="AB6" s="36" t="s">
        <v>0</v>
      </c>
      <c r="AC6" s="36">
        <f>SUM(AC7:AC8)</f>
        <v>5426252</v>
      </c>
      <c r="AD6" s="19"/>
      <c r="AE6" s="19" t="s">
        <v>1</v>
      </c>
      <c r="AF6" s="23">
        <f>SUM(AF7:AF8)</f>
        <v>0</v>
      </c>
      <c r="AG6" s="19"/>
      <c r="AH6" s="20">
        <f>SUM(AH7:AH8)</f>
        <v>0</v>
      </c>
    </row>
    <row r="7" spans="2:34" x14ac:dyDescent="0.25">
      <c r="B7" s="160" t="s">
        <v>2</v>
      </c>
      <c r="C7" s="161"/>
      <c r="D7" s="161"/>
      <c r="E7" s="162"/>
      <c r="AA7" s="5"/>
      <c r="AB7" s="37" t="s">
        <v>3</v>
      </c>
      <c r="AC7" s="63">
        <v>4792964</v>
      </c>
      <c r="AD7" s="6">
        <f>AC7/AC6</f>
        <v>0.88329181910460475</v>
      </c>
      <c r="AE7" s="7">
        <f>ROUND(AF7,2)</f>
        <v>0</v>
      </c>
      <c r="AF7" s="6">
        <f>C9*AB19</f>
        <v>0</v>
      </c>
      <c r="AG7" s="6">
        <f>AE7-AF7</f>
        <v>0</v>
      </c>
      <c r="AH7" s="126">
        <f>IF(AE7&gt;AF7,AE7-ROUNDUP(AG7,2),AE7)</f>
        <v>0</v>
      </c>
    </row>
    <row r="8" spans="2:34" ht="26.25" customHeight="1" thickBot="1" x14ac:dyDescent="0.3">
      <c r="B8" s="163"/>
      <c r="C8" s="164"/>
      <c r="D8" s="164"/>
      <c r="E8" s="165"/>
      <c r="AA8" s="5"/>
      <c r="AB8" s="37" t="s">
        <v>4</v>
      </c>
      <c r="AC8" s="63">
        <v>633288</v>
      </c>
      <c r="AD8" s="6">
        <f>AC8/AC6</f>
        <v>0.1167081808953952</v>
      </c>
      <c r="AE8" s="6">
        <f>ROUND(AF8,2)</f>
        <v>0</v>
      </c>
      <c r="AF8" s="6">
        <f>C9*AB20</f>
        <v>0</v>
      </c>
      <c r="AG8" s="8"/>
      <c r="AH8" s="26">
        <f>C9-AH7</f>
        <v>0</v>
      </c>
    </row>
    <row r="9" spans="2:34" ht="84" customHeight="1" x14ac:dyDescent="0.25">
      <c r="B9" s="127" t="s">
        <v>28</v>
      </c>
      <c r="C9" s="158"/>
      <c r="D9" s="166"/>
      <c r="E9" s="167"/>
      <c r="U9" s="22"/>
      <c r="Y9" s="128" t="s">
        <v>13</v>
      </c>
      <c r="Z9" s="30"/>
      <c r="AA9" s="38" t="s">
        <v>14</v>
      </c>
      <c r="AB9" s="8"/>
      <c r="AC9" s="9" t="s">
        <v>1</v>
      </c>
      <c r="AD9" s="8"/>
      <c r="AE9" s="8"/>
      <c r="AF9" s="10">
        <f>SUM(AF10:AF11)</f>
        <v>0</v>
      </c>
      <c r="AG9" s="8"/>
      <c r="AH9" s="11"/>
    </row>
    <row r="10" spans="2:34" ht="20.25" customHeight="1" x14ac:dyDescent="0.25">
      <c r="B10" s="129" t="s">
        <v>5</v>
      </c>
      <c r="C10" s="130">
        <f>AH7</f>
        <v>0</v>
      </c>
      <c r="D10" s="131" t="s">
        <v>6</v>
      </c>
      <c r="E10" s="132">
        <f>AF10</f>
        <v>0</v>
      </c>
      <c r="U10" s="21"/>
      <c r="Y10" s="133" t="e">
        <f>E10/E16</f>
        <v>#DIV/0!</v>
      </c>
      <c r="Z10" s="31" t="s">
        <v>3</v>
      </c>
      <c r="AA10" s="34">
        <v>226149508</v>
      </c>
      <c r="AB10" s="32">
        <f>AA10/(AA10+AA11)</f>
        <v>0.84999999906035617</v>
      </c>
      <c r="AC10" s="12">
        <f>ROUND(AH7*AB10,2)</f>
        <v>0</v>
      </c>
      <c r="AD10" s="6">
        <f>AH7*AB10</f>
        <v>0</v>
      </c>
      <c r="AE10" s="6">
        <f>AC10-AD10</f>
        <v>0</v>
      </c>
      <c r="AF10" s="134">
        <f>IF(AC10&gt;AD10,AC10-ROUNDUP(AE10,2),AC10)</f>
        <v>0</v>
      </c>
      <c r="AG10" s="8"/>
      <c r="AH10" s="11"/>
    </row>
    <row r="11" spans="2:34" ht="20.25" customHeight="1" x14ac:dyDescent="0.25">
      <c r="B11" s="1"/>
      <c r="C11" s="4"/>
      <c r="D11" s="131" t="s">
        <v>7</v>
      </c>
      <c r="E11" s="17">
        <f>AF11</f>
        <v>0</v>
      </c>
      <c r="U11" s="21"/>
      <c r="Y11" s="133"/>
      <c r="Z11" s="31"/>
      <c r="AA11" s="34">
        <v>39908737</v>
      </c>
      <c r="AB11" s="32">
        <f>AA11/(AA10+AA11)</f>
        <v>0.15000000093964388</v>
      </c>
      <c r="AC11" s="6">
        <f>ROUND(AH7*AB11,2)</f>
        <v>0</v>
      </c>
      <c r="AD11" s="6">
        <f>AH7*AB11</f>
        <v>0</v>
      </c>
      <c r="AE11" s="6"/>
      <c r="AF11" s="24">
        <f>C10-AF10</f>
        <v>0</v>
      </c>
      <c r="AG11" s="8"/>
      <c r="AH11" s="11"/>
    </row>
    <row r="12" spans="2:34" x14ac:dyDescent="0.25">
      <c r="B12" s="2"/>
      <c r="C12" s="135"/>
      <c r="D12" s="136"/>
      <c r="E12" s="3"/>
      <c r="U12" s="21"/>
      <c r="Y12" s="133"/>
      <c r="Z12" s="31"/>
      <c r="AA12" s="40"/>
      <c r="AB12" s="8"/>
      <c r="AC12" s="9" t="s">
        <v>1</v>
      </c>
      <c r="AD12" s="8"/>
      <c r="AE12" s="6"/>
      <c r="AF12" s="13">
        <f>SUM(AF13:AF14)</f>
        <v>0</v>
      </c>
      <c r="AG12" s="8"/>
      <c r="AH12" s="11"/>
    </row>
    <row r="13" spans="2:34" ht="20.25" customHeight="1" x14ac:dyDescent="0.25">
      <c r="B13" s="137" t="s">
        <v>8</v>
      </c>
      <c r="C13" s="138">
        <f>AH8</f>
        <v>0</v>
      </c>
      <c r="D13" s="131" t="s">
        <v>6</v>
      </c>
      <c r="E13" s="132">
        <v>0</v>
      </c>
      <c r="U13" s="21"/>
      <c r="Y13" s="133" t="e">
        <f>E13/E16</f>
        <v>#DIV/0!</v>
      </c>
      <c r="Z13" s="31" t="s">
        <v>4</v>
      </c>
      <c r="AA13" s="34">
        <v>7951417</v>
      </c>
      <c r="AB13" s="32">
        <f>AA13/(AA13+AA14)</f>
        <v>0.5</v>
      </c>
      <c r="AC13" s="6">
        <f>ROUND(AH8*AB13,2)</f>
        <v>0</v>
      </c>
      <c r="AD13" s="6">
        <f>AH8*AB13</f>
        <v>0</v>
      </c>
      <c r="AE13" s="6">
        <f>AC13-AD13</f>
        <v>0</v>
      </c>
      <c r="AF13" s="134">
        <f>IF(AC13&gt;AD13,AC13-ROUNDUP(AE13,2),AC13)</f>
        <v>0</v>
      </c>
      <c r="AG13" s="8"/>
      <c r="AH13" s="11"/>
    </row>
    <row r="14" spans="2:34" ht="20.25" customHeight="1" thickBot="1" x14ac:dyDescent="0.3">
      <c r="B14" s="139"/>
      <c r="C14" s="140"/>
      <c r="D14" s="141" t="s">
        <v>7</v>
      </c>
      <c r="E14" s="132">
        <v>0</v>
      </c>
      <c r="Z14" s="39"/>
      <c r="AA14" s="35">
        <v>7951417</v>
      </c>
      <c r="AB14" s="33">
        <f>AA14/(AA13+AA14)</f>
        <v>0.5</v>
      </c>
      <c r="AC14" s="15">
        <f>ROUND(AH8*AB14,2)</f>
        <v>0</v>
      </c>
      <c r="AD14" s="15">
        <f>AH8*AB14</f>
        <v>0</v>
      </c>
      <c r="AE14" s="15"/>
      <c r="AF14" s="25">
        <f>C13-AF13</f>
        <v>0</v>
      </c>
      <c r="AG14" s="14"/>
      <c r="AH14" s="16"/>
    </row>
    <row r="15" spans="2:34" ht="20.25" customHeight="1" thickBot="1" x14ac:dyDescent="0.3">
      <c r="B15" s="142"/>
      <c r="C15" s="143"/>
      <c r="D15" s="144" t="s">
        <v>29</v>
      </c>
      <c r="E15" s="46">
        <f>C13</f>
        <v>0</v>
      </c>
      <c r="Z15" s="39"/>
      <c r="AA15" s="110"/>
      <c r="AB15" s="111"/>
      <c r="AC15" s="112"/>
      <c r="AD15" s="112"/>
      <c r="AE15" s="112"/>
      <c r="AF15" s="113"/>
      <c r="AG15" s="114"/>
      <c r="AH15" s="114"/>
    </row>
    <row r="16" spans="2:34" ht="53.25" customHeight="1" thickBot="1" x14ac:dyDescent="0.3">
      <c r="B16" s="44"/>
      <c r="C16" s="45"/>
      <c r="D16" s="157" t="s">
        <v>31</v>
      </c>
      <c r="E16" s="145">
        <f>E10+E13</f>
        <v>0</v>
      </c>
    </row>
    <row r="17" spans="4:31" ht="38.25" x14ac:dyDescent="0.25">
      <c r="D17" s="146" t="s">
        <v>24</v>
      </c>
      <c r="E17" s="147">
        <f>E11+E14</f>
        <v>0</v>
      </c>
      <c r="AA17" s="148" t="s">
        <v>9</v>
      </c>
      <c r="AB17" s="149">
        <f>AD7/AB10</f>
        <v>1.0391668471541782</v>
      </c>
      <c r="AD17" s="150">
        <f>AD7*0.5</f>
        <v>0.44164590955230237</v>
      </c>
      <c r="AE17" s="151">
        <f>AD17/AD19</f>
        <v>0.81658066807670004</v>
      </c>
    </row>
    <row r="18" spans="4:31" ht="38.25" x14ac:dyDescent="0.25">
      <c r="D18" s="146" t="s">
        <v>30</v>
      </c>
      <c r="E18" s="147">
        <f>E15</f>
        <v>0</v>
      </c>
      <c r="AA18" s="152" t="s">
        <v>10</v>
      </c>
      <c r="AB18" s="153">
        <f>AD8/AB13</f>
        <v>0.23341636179079039</v>
      </c>
      <c r="AD18" s="150">
        <f>AD8*0.85</f>
        <v>9.9201953761085912E-2</v>
      </c>
      <c r="AE18" s="151">
        <f>AD18/AD19</f>
        <v>0.18341933192329993</v>
      </c>
    </row>
    <row r="19" spans="4:31" ht="30.75" customHeight="1" x14ac:dyDescent="0.25">
      <c r="AA19" s="152" t="s">
        <v>11</v>
      </c>
      <c r="AB19" s="154">
        <f>AB17/(AB17+AB18)</f>
        <v>0.81658066824227282</v>
      </c>
      <c r="AD19" s="28">
        <f>SUM(AD17:AD18)</f>
        <v>0.5408478633133883</v>
      </c>
      <c r="AE19" s="27"/>
    </row>
    <row r="20" spans="4:31" ht="30.75" customHeight="1" thickBot="1" x14ac:dyDescent="0.3">
      <c r="AA20" s="155" t="s">
        <v>12</v>
      </c>
      <c r="AB20" s="156">
        <f>AB18/(AB17+AB18)</f>
        <v>0.18341933175772732</v>
      </c>
    </row>
  </sheetData>
  <mergeCells count="3">
    <mergeCell ref="C6:E6"/>
    <mergeCell ref="B7:E8"/>
    <mergeCell ref="D9:E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H20"/>
  <sheetViews>
    <sheetView zoomScaleNormal="100" zoomScaleSheetLayoutView="90" workbookViewId="0">
      <pane xSplit="6" topLeftCell="Y1" activePane="topRight" state="frozen"/>
      <selection pane="topRight" activeCell="AC7" sqref="AC7:AC8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1" max="21" width="7.28515625" bestFit="1" customWidth="1"/>
    <col min="25" max="25" width="5.7109375" customWidth="1"/>
    <col min="26" max="26" width="6" style="29" customWidth="1"/>
    <col min="27" max="27" width="27.140625" customWidth="1"/>
    <col min="28" max="28" width="11.28515625" bestFit="1" customWidth="1"/>
    <col min="29" max="29" width="15.42578125" customWidth="1"/>
    <col min="30" max="30" width="14.85546875" customWidth="1"/>
    <col min="31" max="31" width="15.42578125" customWidth="1"/>
    <col min="32" max="32" width="16.140625" customWidth="1"/>
    <col min="33" max="33" width="17.42578125" customWidth="1"/>
    <col min="34" max="34" width="25.28515625" customWidth="1"/>
  </cols>
  <sheetData>
    <row r="5" spans="2:34" ht="39" thickBot="1" x14ac:dyDescent="0.3">
      <c r="B5" s="42"/>
      <c r="AC5" s="41" t="s">
        <v>17</v>
      </c>
    </row>
    <row r="6" spans="2:34" ht="15.75" customHeight="1" thickBot="1" x14ac:dyDescent="0.3">
      <c r="B6" s="42" t="s">
        <v>16</v>
      </c>
      <c r="C6" s="159"/>
      <c r="D6" s="159"/>
      <c r="E6" s="159"/>
      <c r="AA6" s="18"/>
      <c r="AB6" s="58" t="s">
        <v>0</v>
      </c>
      <c r="AC6" s="58">
        <f>SUM(AC7:AC8)</f>
        <v>5426252</v>
      </c>
      <c r="AD6" s="19"/>
      <c r="AE6" s="19" t="s">
        <v>1</v>
      </c>
      <c r="AF6" s="23">
        <f>SUM(AF7:AF8)</f>
        <v>0</v>
      </c>
      <c r="AG6" s="19"/>
      <c r="AH6" s="20">
        <f>SUM(AH7:AH8)</f>
        <v>0</v>
      </c>
    </row>
    <row r="7" spans="2:34" ht="15.75" thickBot="1" x14ac:dyDescent="0.3">
      <c r="B7" s="160" t="s">
        <v>2</v>
      </c>
      <c r="C7" s="161"/>
      <c r="D7" s="161"/>
      <c r="E7" s="162"/>
      <c r="AA7" s="5"/>
      <c r="AB7" s="48" t="s">
        <v>3</v>
      </c>
      <c r="AC7" s="63">
        <v>4792964</v>
      </c>
      <c r="AD7" s="6">
        <f>AC7/AC6</f>
        <v>0.88329181910460475</v>
      </c>
      <c r="AE7" s="7">
        <f>ROUND(AF7,2)</f>
        <v>0</v>
      </c>
      <c r="AF7" s="6">
        <f>C9*AB19</f>
        <v>0</v>
      </c>
      <c r="AG7" s="6">
        <f>AE7-AF7</f>
        <v>0</v>
      </c>
      <c r="AH7" s="26">
        <f>IF(AE7&gt;AF7,AE7-ROUNDUP(AG7,2),AE7)</f>
        <v>0</v>
      </c>
    </row>
    <row r="8" spans="2:34" ht="26.25" customHeight="1" thickBot="1" x14ac:dyDescent="0.3">
      <c r="B8" s="163"/>
      <c r="C8" s="164"/>
      <c r="D8" s="164"/>
      <c r="E8" s="165"/>
      <c r="AA8" s="5"/>
      <c r="AB8" s="48" t="s">
        <v>4</v>
      </c>
      <c r="AC8" s="63">
        <v>633288</v>
      </c>
      <c r="AD8" s="6">
        <f>AC8/AC6</f>
        <v>0.1167081808953952</v>
      </c>
      <c r="AE8" s="6">
        <f>ROUND(AF8,2)</f>
        <v>0</v>
      </c>
      <c r="AF8" s="6">
        <f>C9*AB20</f>
        <v>0</v>
      </c>
      <c r="AG8" s="8"/>
      <c r="AH8" s="26">
        <f>C9-AH7</f>
        <v>0</v>
      </c>
    </row>
    <row r="9" spans="2:34" ht="84" customHeight="1" thickBot="1" x14ac:dyDescent="0.3">
      <c r="B9" s="119" t="s">
        <v>18</v>
      </c>
      <c r="C9" s="65"/>
      <c r="D9" s="168"/>
      <c r="E9" s="169"/>
      <c r="U9" s="22"/>
      <c r="Y9" s="108" t="s">
        <v>13</v>
      </c>
      <c r="Z9" s="30"/>
      <c r="AA9" s="38" t="s">
        <v>14</v>
      </c>
      <c r="AB9" s="8"/>
      <c r="AC9" s="9" t="s">
        <v>1</v>
      </c>
      <c r="AD9" s="8"/>
      <c r="AE9" s="8"/>
      <c r="AF9" s="10">
        <f>SUM(AF10:AF11)</f>
        <v>0</v>
      </c>
      <c r="AG9" s="8"/>
      <c r="AH9" s="11"/>
    </row>
    <row r="10" spans="2:34" ht="20.25" customHeight="1" thickBot="1" x14ac:dyDescent="0.3">
      <c r="B10" s="68" t="s">
        <v>5</v>
      </c>
      <c r="C10" s="120">
        <f>AH7</f>
        <v>0</v>
      </c>
      <c r="D10" s="121" t="s">
        <v>6</v>
      </c>
      <c r="E10" s="122">
        <f>AF10</f>
        <v>0</v>
      </c>
      <c r="U10" s="21"/>
      <c r="Y10" s="109" t="e">
        <f>E10/E16</f>
        <v>#DIV/0!</v>
      </c>
      <c r="Z10" s="31" t="s">
        <v>3</v>
      </c>
      <c r="AA10" s="34">
        <v>226149508</v>
      </c>
      <c r="AB10" s="32">
        <f>AA10/(AA10+AA11)</f>
        <v>0.84999999906035617</v>
      </c>
      <c r="AC10" s="12">
        <f>ROUND(AH7*AB10,2)</f>
        <v>0</v>
      </c>
      <c r="AD10" s="6">
        <f>AH7*AB10</f>
        <v>0</v>
      </c>
      <c r="AE10" s="6">
        <f>AC10-AD10</f>
        <v>0</v>
      </c>
      <c r="AF10" s="24">
        <f>IF(AC10&gt;AD10,AC10-ROUNDUP(AE10,2),AC10)</f>
        <v>0</v>
      </c>
      <c r="AG10" s="8"/>
      <c r="AH10" s="11"/>
    </row>
    <row r="11" spans="2:34" ht="20.25" customHeight="1" thickBot="1" x14ac:dyDescent="0.3">
      <c r="B11" s="1"/>
      <c r="C11" s="4"/>
      <c r="D11" s="123" t="s">
        <v>7</v>
      </c>
      <c r="E11" s="46">
        <f>AF11</f>
        <v>0</v>
      </c>
      <c r="U11" s="21"/>
      <c r="Y11" s="109"/>
      <c r="Z11" s="31"/>
      <c r="AA11" s="34">
        <v>39908737</v>
      </c>
      <c r="AB11" s="32">
        <f>AA11/(AA10+AA11)</f>
        <v>0.15000000093964388</v>
      </c>
      <c r="AC11" s="6">
        <f>ROUND(AH7*AB11,2)</f>
        <v>0</v>
      </c>
      <c r="AD11" s="6">
        <f>AH7*AB11</f>
        <v>0</v>
      </c>
      <c r="AE11" s="6"/>
      <c r="AF11" s="24">
        <f>C10-AF10</f>
        <v>0</v>
      </c>
      <c r="AG11" s="8"/>
      <c r="AH11" s="11"/>
    </row>
    <row r="12" spans="2:34" ht="15.75" thickBot="1" x14ac:dyDescent="0.3">
      <c r="B12" s="2"/>
      <c r="C12" s="86"/>
      <c r="D12" s="87"/>
      <c r="E12" s="3"/>
      <c r="U12" s="21"/>
      <c r="Y12" s="109"/>
      <c r="Z12" s="31"/>
      <c r="AA12" s="40"/>
      <c r="AB12" s="8"/>
      <c r="AC12" s="9" t="s">
        <v>1</v>
      </c>
      <c r="AD12" s="8"/>
      <c r="AE12" s="6"/>
      <c r="AF12" s="13">
        <f>SUM(AF13:AF14)</f>
        <v>0</v>
      </c>
      <c r="AG12" s="8"/>
      <c r="AH12" s="11"/>
    </row>
    <row r="13" spans="2:34" ht="20.25" customHeight="1" thickBot="1" x14ac:dyDescent="0.3">
      <c r="B13" s="94" t="s">
        <v>8</v>
      </c>
      <c r="C13" s="120">
        <f>AH8</f>
        <v>0</v>
      </c>
      <c r="D13" s="70" t="s">
        <v>6</v>
      </c>
      <c r="E13" s="71">
        <f>AF13</f>
        <v>0</v>
      </c>
      <c r="U13" s="21"/>
      <c r="Y13" s="109" t="e">
        <f>E13/E16</f>
        <v>#DIV/0!</v>
      </c>
      <c r="Z13" s="31" t="s">
        <v>4</v>
      </c>
      <c r="AA13" s="34">
        <v>7951417</v>
      </c>
      <c r="AB13" s="32">
        <f>AA13/(AA13+AA14)</f>
        <v>0.5</v>
      </c>
      <c r="AC13" s="6">
        <f>ROUND(AH8*AB13,2)</f>
        <v>0</v>
      </c>
      <c r="AD13" s="6">
        <f>AH8*AB13</f>
        <v>0</v>
      </c>
      <c r="AE13" s="6">
        <f>AC13-AD13</f>
        <v>0</v>
      </c>
      <c r="AF13" s="24">
        <f>IF(AC13&gt;AD13,AC13-ROUNDUP(AE13,2),AC13)</f>
        <v>0</v>
      </c>
      <c r="AG13" s="8"/>
      <c r="AH13" s="11"/>
    </row>
    <row r="14" spans="2:34" ht="20.25" customHeight="1" thickBot="1" x14ac:dyDescent="0.3">
      <c r="B14" s="95"/>
      <c r="C14" s="4"/>
      <c r="D14" s="82" t="s">
        <v>7</v>
      </c>
      <c r="E14" s="46">
        <f>AF14</f>
        <v>0</v>
      </c>
      <c r="Z14" s="39"/>
      <c r="AA14" s="35">
        <v>7951417</v>
      </c>
      <c r="AB14" s="33">
        <f>AA14/(AA13+AA14)</f>
        <v>0.5</v>
      </c>
      <c r="AC14" s="15">
        <f>ROUND(AH8*AB14,2)</f>
        <v>0</v>
      </c>
      <c r="AD14" s="15">
        <f>AH8*AB14</f>
        <v>0</v>
      </c>
      <c r="AE14" s="15"/>
      <c r="AF14" s="25">
        <f>C13-AF13</f>
        <v>0</v>
      </c>
      <c r="AG14" s="14"/>
      <c r="AH14" s="16"/>
    </row>
    <row r="15" spans="2:34" ht="14.25" customHeight="1" thickBot="1" x14ac:dyDescent="0.3">
      <c r="B15" s="95"/>
      <c r="C15" s="4"/>
      <c r="D15" s="115"/>
      <c r="E15" s="116"/>
      <c r="Z15" s="39"/>
      <c r="AA15" s="110"/>
      <c r="AB15" s="111"/>
      <c r="AC15" s="112"/>
      <c r="AD15" s="112"/>
      <c r="AE15" s="112"/>
      <c r="AF15" s="113"/>
      <c r="AG15" s="114"/>
      <c r="AH15" s="114"/>
    </row>
    <row r="16" spans="2:34" ht="60.75" customHeight="1" x14ac:dyDescent="0.25">
      <c r="B16" s="97"/>
      <c r="C16" s="43"/>
      <c r="D16" s="117" t="s">
        <v>15</v>
      </c>
      <c r="E16" s="118">
        <f>E10+E13</f>
        <v>0</v>
      </c>
    </row>
    <row r="17" spans="2:31" ht="39" thickBot="1" x14ac:dyDescent="0.3">
      <c r="B17" s="44"/>
      <c r="C17" s="45"/>
      <c r="D17" s="105" t="s">
        <v>24</v>
      </c>
      <c r="E17" s="106">
        <f>E11+E14</f>
        <v>0</v>
      </c>
      <c r="AA17" s="50" t="s">
        <v>9</v>
      </c>
      <c r="AB17" s="51">
        <f>AD7/AB10</f>
        <v>1.0391668471541782</v>
      </c>
      <c r="AD17" s="55">
        <f>AD7*0.5</f>
        <v>0.44164590955230237</v>
      </c>
      <c r="AE17" s="100">
        <f>AD17/AD19</f>
        <v>0.81658066807670004</v>
      </c>
    </row>
    <row r="18" spans="2:31" ht="38.25" x14ac:dyDescent="0.25">
      <c r="AA18" s="52" t="s">
        <v>10</v>
      </c>
      <c r="AB18" s="53">
        <f>AD8/AB13</f>
        <v>0.23341636179079039</v>
      </c>
      <c r="AD18" s="56">
        <f>AD8*0.85</f>
        <v>9.9201953761085912E-2</v>
      </c>
      <c r="AE18" s="103">
        <f>AD18/AD19</f>
        <v>0.18341933192329993</v>
      </c>
    </row>
    <row r="19" spans="2:31" ht="30.75" customHeight="1" x14ac:dyDescent="0.25">
      <c r="AA19" s="52" t="s">
        <v>11</v>
      </c>
      <c r="AB19" s="107">
        <f>AB17/(AB17+AB18)</f>
        <v>0.81658066824227282</v>
      </c>
      <c r="AD19" s="28">
        <f>SUM(AD17:AD18)</f>
        <v>0.5408478633133883</v>
      </c>
      <c r="AE19" s="27"/>
    </row>
    <row r="20" spans="2:31" ht="30.75" customHeight="1" x14ac:dyDescent="0.25">
      <c r="AA20" s="54" t="s">
        <v>12</v>
      </c>
      <c r="AB20" s="103">
        <f>AB18/(AB17+AB18)</f>
        <v>0.18341933175772732</v>
      </c>
    </row>
  </sheetData>
  <mergeCells count="3">
    <mergeCell ref="D9:E9"/>
    <mergeCell ref="B7:E8"/>
    <mergeCell ref="C6:E6"/>
  </mergeCell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2"/>
  <sheetViews>
    <sheetView topLeftCell="A2" zoomScaleNormal="100" zoomScaleSheetLayoutView="90" workbookViewId="0">
      <pane xSplit="6" topLeftCell="Y1" activePane="topRight" state="frozen"/>
      <selection pane="topRight" activeCell="AC7" sqref="AC7:AC8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1" max="21" width="7.28515625" bestFit="1" customWidth="1"/>
    <col min="25" max="25" width="5.7109375" customWidth="1"/>
    <col min="26" max="26" width="6.28515625" style="29" customWidth="1"/>
    <col min="27" max="27" width="27.140625" customWidth="1"/>
    <col min="28" max="28" width="11.28515625" bestFit="1" customWidth="1"/>
    <col min="29" max="29" width="19.28515625" customWidth="1"/>
    <col min="30" max="30" width="14.85546875" customWidth="1"/>
    <col min="31" max="31" width="15.42578125" customWidth="1"/>
    <col min="32" max="32" width="16.140625" customWidth="1"/>
    <col min="33" max="33" width="8.5703125" customWidth="1"/>
    <col min="34" max="34" width="25.28515625" customWidth="1"/>
  </cols>
  <sheetData>
    <row r="1" spans="2:35" ht="11.25" customHeight="1" x14ac:dyDescent="0.25"/>
    <row r="2" spans="2:35" ht="12" customHeight="1" x14ac:dyDescent="0.25"/>
    <row r="5" spans="2:35" ht="30.75" customHeight="1" thickBot="1" x14ac:dyDescent="0.3">
      <c r="AC5" s="57" t="s">
        <v>17</v>
      </c>
    </row>
    <row r="6" spans="2:35" ht="22.5" customHeight="1" thickBot="1" x14ac:dyDescent="0.3">
      <c r="B6" s="170" t="s">
        <v>16</v>
      </c>
      <c r="C6" s="170"/>
      <c r="D6" s="170"/>
      <c r="E6" s="170"/>
      <c r="AA6" s="18"/>
      <c r="AB6" s="36" t="s">
        <v>0</v>
      </c>
      <c r="AC6" s="58">
        <f>SUM(AC7:AC8)</f>
        <v>5426252</v>
      </c>
      <c r="AD6" s="19"/>
      <c r="AE6" s="19" t="s">
        <v>1</v>
      </c>
      <c r="AF6" s="23">
        <f>SUM(AF7:AF8)</f>
        <v>0</v>
      </c>
      <c r="AG6" s="19"/>
      <c r="AH6" s="59">
        <f>SUM(AH7:AH8)</f>
        <v>0</v>
      </c>
    </row>
    <row r="7" spans="2:35" ht="15" customHeight="1" thickBot="1" x14ac:dyDescent="0.3">
      <c r="B7" s="160" t="s">
        <v>2</v>
      </c>
      <c r="C7" s="171"/>
      <c r="D7" s="171"/>
      <c r="E7" s="172"/>
      <c r="AA7" s="5"/>
      <c r="AB7" s="60" t="s">
        <v>3</v>
      </c>
      <c r="AC7" s="61">
        <v>4792964</v>
      </c>
      <c r="AD7" s="6">
        <f>AC7/AC6</f>
        <v>0.88329181910460475</v>
      </c>
      <c r="AE7" s="12">
        <f>ROUND(AF7,2)</f>
        <v>0</v>
      </c>
      <c r="AF7" s="6">
        <f>C10*AB21</f>
        <v>0</v>
      </c>
      <c r="AG7" s="6">
        <f>AE7-AF7</f>
        <v>0</v>
      </c>
      <c r="AH7" s="26">
        <f>IF(AE7&gt;AF7,AE7-ROUNDUP(AG7,2),AE7)</f>
        <v>0</v>
      </c>
    </row>
    <row r="8" spans="2:35" ht="22.5" customHeight="1" thickBot="1" x14ac:dyDescent="0.3">
      <c r="B8" s="173"/>
      <c r="C8" s="174"/>
      <c r="D8" s="174"/>
      <c r="E8" s="175"/>
      <c r="AA8" s="5"/>
      <c r="AB8" s="62" t="s">
        <v>4</v>
      </c>
      <c r="AC8" s="49">
        <v>633288</v>
      </c>
      <c r="AD8" s="6">
        <f>AC8/AC6</f>
        <v>0.1167081808953952</v>
      </c>
      <c r="AE8" s="6">
        <f>ROUND(AF8,2)</f>
        <v>0</v>
      </c>
      <c r="AF8" s="6">
        <f>C10*AB22</f>
        <v>0</v>
      </c>
      <c r="AG8" s="8"/>
      <c r="AH8" s="26">
        <f>C10-AH7</f>
        <v>0</v>
      </c>
    </row>
    <row r="9" spans="2:35" ht="15.75" customHeight="1" thickBot="1" x14ac:dyDescent="0.3">
      <c r="B9" s="176"/>
      <c r="C9" s="177"/>
      <c r="D9" s="177"/>
      <c r="E9" s="178"/>
      <c r="AA9" s="5"/>
      <c r="AB9" s="37"/>
      <c r="AC9" s="63"/>
      <c r="AD9" s="6"/>
      <c r="AE9" s="6"/>
      <c r="AF9" s="6"/>
      <c r="AG9" s="179" t="s">
        <v>19</v>
      </c>
      <c r="AH9" s="180"/>
    </row>
    <row r="10" spans="2:35" ht="84" customHeight="1" thickBot="1" x14ac:dyDescent="0.3">
      <c r="B10" s="64" t="s">
        <v>18</v>
      </c>
      <c r="C10" s="65"/>
      <c r="D10" s="181"/>
      <c r="E10" s="182"/>
      <c r="U10" s="22"/>
      <c r="Y10" s="108" t="s">
        <v>13</v>
      </c>
      <c r="Z10"/>
      <c r="AA10" s="38" t="s">
        <v>14</v>
      </c>
      <c r="AB10" s="8"/>
      <c r="AC10" s="9" t="s">
        <v>1</v>
      </c>
      <c r="AD10" s="8"/>
      <c r="AE10" s="8"/>
      <c r="AF10" s="10">
        <f>SUM(AF11:AF12)</f>
        <v>0</v>
      </c>
      <c r="AG10" s="66"/>
      <c r="AH10" s="67">
        <f>SUM(AH11:AH13)</f>
        <v>0</v>
      </c>
    </row>
    <row r="11" spans="2:35" ht="20.25" customHeight="1" thickBot="1" x14ac:dyDescent="0.3">
      <c r="B11" s="68" t="s">
        <v>5</v>
      </c>
      <c r="C11" s="69">
        <f>AH7</f>
        <v>0</v>
      </c>
      <c r="D11" s="70" t="s">
        <v>6</v>
      </c>
      <c r="E11" s="71">
        <f>AH11</f>
        <v>0</v>
      </c>
      <c r="U11" s="21"/>
      <c r="Y11" s="109" t="e">
        <f>E11/E19</f>
        <v>#DIV/0!</v>
      </c>
      <c r="Z11" s="31" t="s">
        <v>3</v>
      </c>
      <c r="AA11" s="34">
        <v>226149508</v>
      </c>
      <c r="AB11" s="72">
        <f>AA11/(AA11+AA12)</f>
        <v>0.84999999906035617</v>
      </c>
      <c r="AC11" s="73">
        <f>ROUND(AH7*AB11,2)</f>
        <v>0</v>
      </c>
      <c r="AD11" s="73">
        <f>AH7*AB11</f>
        <v>0</v>
      </c>
      <c r="AE11" s="73">
        <f>AC11-AD11</f>
        <v>0</v>
      </c>
      <c r="AF11" s="74">
        <f>IF(AC11&gt;AD11,AC11-ROUNDUP(AE11,2),AC11)</f>
        <v>0</v>
      </c>
      <c r="AG11" s="75">
        <v>0.85</v>
      </c>
      <c r="AH11" s="76">
        <f>AF11</f>
        <v>0</v>
      </c>
      <c r="AI11" s="77" t="s">
        <v>20</v>
      </c>
    </row>
    <row r="12" spans="2:35" ht="20.25" customHeight="1" x14ac:dyDescent="0.25">
      <c r="B12" s="1"/>
      <c r="C12" s="4"/>
      <c r="D12" s="78" t="s">
        <v>7</v>
      </c>
      <c r="E12" s="17">
        <f>AH12</f>
        <v>0</v>
      </c>
      <c r="U12" s="21"/>
      <c r="Y12" s="109"/>
      <c r="Z12" s="31"/>
      <c r="AA12" s="34">
        <v>39908737</v>
      </c>
      <c r="AB12" s="72">
        <f>AA12/(AA11+AA12)</f>
        <v>0.15000000093964388</v>
      </c>
      <c r="AC12" s="73">
        <f>ROUND(AH7*AB12,2)</f>
        <v>0</v>
      </c>
      <c r="AD12" s="73">
        <f>AH7*AB12</f>
        <v>0</v>
      </c>
      <c r="AE12" s="73"/>
      <c r="AF12" s="74">
        <f>C11-AF11</f>
        <v>0</v>
      </c>
      <c r="AG12" s="79">
        <v>0.1</v>
      </c>
      <c r="AH12" s="80">
        <f>ROUNDDOWN((AF12/15)*10,2)</f>
        <v>0</v>
      </c>
      <c r="AI12" s="81" t="s">
        <v>21</v>
      </c>
    </row>
    <row r="13" spans="2:35" ht="20.25" customHeight="1" thickBot="1" x14ac:dyDescent="0.3">
      <c r="B13" s="1"/>
      <c r="C13" s="4"/>
      <c r="D13" s="82" t="s">
        <v>22</v>
      </c>
      <c r="E13" s="46">
        <f>AH13</f>
        <v>0</v>
      </c>
      <c r="U13" s="21"/>
      <c r="Y13" s="109"/>
      <c r="Z13" s="31"/>
      <c r="AA13" s="40"/>
      <c r="AB13" s="72"/>
      <c r="AC13" s="73"/>
      <c r="AD13" s="73"/>
      <c r="AE13" s="73"/>
      <c r="AF13" s="74"/>
      <c r="AG13" s="83">
        <v>0.05</v>
      </c>
      <c r="AH13" s="84">
        <f>AF12-AH12</f>
        <v>0</v>
      </c>
      <c r="AI13" s="85" t="s">
        <v>23</v>
      </c>
    </row>
    <row r="14" spans="2:35" ht="15.75" thickBot="1" x14ac:dyDescent="0.3">
      <c r="B14" s="2"/>
      <c r="C14" s="86"/>
      <c r="D14" s="87"/>
      <c r="E14" s="3"/>
      <c r="U14" s="21"/>
      <c r="Y14" s="109"/>
      <c r="Z14" s="31"/>
      <c r="AA14" s="40"/>
      <c r="AB14" s="88"/>
      <c r="AC14" s="89" t="s">
        <v>1</v>
      </c>
      <c r="AD14" s="88"/>
      <c r="AE14" s="73"/>
      <c r="AF14" s="90">
        <f>SUM(AF15:AF16)</f>
        <v>0</v>
      </c>
      <c r="AG14" s="91"/>
      <c r="AH14" s="92">
        <f>SUM(AH15:AH17)</f>
        <v>0</v>
      </c>
      <c r="AI14" s="93"/>
    </row>
    <row r="15" spans="2:35" ht="20.25" customHeight="1" thickBot="1" x14ac:dyDescent="0.3">
      <c r="B15" s="94" t="s">
        <v>8</v>
      </c>
      <c r="C15" s="69">
        <f>AH8</f>
        <v>0</v>
      </c>
      <c r="D15" s="70" t="s">
        <v>6</v>
      </c>
      <c r="E15" s="71">
        <f>AH15</f>
        <v>0</v>
      </c>
      <c r="U15" s="21"/>
      <c r="Y15" s="109" t="e">
        <f>E15/E19</f>
        <v>#DIV/0!</v>
      </c>
      <c r="Z15" s="31" t="s">
        <v>4</v>
      </c>
      <c r="AA15" s="34">
        <v>7951417</v>
      </c>
      <c r="AB15" s="72">
        <f>AA15/(AA15+AA16)</f>
        <v>0.5</v>
      </c>
      <c r="AC15" s="73">
        <f>ROUND(AH8*AB15,2)</f>
        <v>0</v>
      </c>
      <c r="AD15" s="73">
        <f>AH8*AB15</f>
        <v>0</v>
      </c>
      <c r="AE15" s="73">
        <f>AC15-AD15</f>
        <v>0</v>
      </c>
      <c r="AF15" s="74">
        <f>IF(AC15&gt;AD15,AC15-ROUNDUP(AE15,2),AC15)</f>
        <v>0</v>
      </c>
      <c r="AG15" s="75">
        <v>0.5</v>
      </c>
      <c r="AH15" s="76">
        <f>AF15</f>
        <v>0</v>
      </c>
      <c r="AI15" s="77" t="s">
        <v>20</v>
      </c>
    </row>
    <row r="16" spans="2:35" ht="20.25" customHeight="1" x14ac:dyDescent="0.25">
      <c r="B16" s="95"/>
      <c r="C16" s="4"/>
      <c r="D16" s="78" t="s">
        <v>7</v>
      </c>
      <c r="E16" s="17">
        <f>AH16</f>
        <v>0</v>
      </c>
      <c r="Z16" s="39"/>
      <c r="AA16" s="34">
        <v>7951417</v>
      </c>
      <c r="AB16" s="72">
        <f>AA16/(AA15+AA16)</f>
        <v>0.5</v>
      </c>
      <c r="AC16" s="73">
        <f>ROUND(AH8*AB16,2)</f>
        <v>0</v>
      </c>
      <c r="AD16" s="73">
        <f>AH8*AB16</f>
        <v>0</v>
      </c>
      <c r="AE16" s="73"/>
      <c r="AF16" s="74">
        <f>C15-AF15</f>
        <v>0</v>
      </c>
      <c r="AG16" s="79">
        <v>0.45</v>
      </c>
      <c r="AH16" s="80">
        <f>ROUNDDOWN((AF16/50)*45,2)</f>
        <v>0</v>
      </c>
      <c r="AI16" s="81" t="s">
        <v>21</v>
      </c>
    </row>
    <row r="17" spans="2:35" ht="20.25" customHeight="1" thickBot="1" x14ac:dyDescent="0.3">
      <c r="B17" s="95"/>
      <c r="C17" s="4"/>
      <c r="D17" s="82" t="s">
        <v>22</v>
      </c>
      <c r="E17" s="46">
        <f>AH17</f>
        <v>0</v>
      </c>
      <c r="Z17" s="39"/>
      <c r="AA17" s="96"/>
      <c r="AB17" s="33"/>
      <c r="AC17" s="15"/>
      <c r="AD17" s="15"/>
      <c r="AE17" s="15"/>
      <c r="AF17" s="25"/>
      <c r="AG17" s="83">
        <v>0.05</v>
      </c>
      <c r="AH17" s="84">
        <f>AF16-AH16</f>
        <v>0</v>
      </c>
      <c r="AI17" s="85" t="s">
        <v>23</v>
      </c>
    </row>
    <row r="18" spans="2:35" ht="15" customHeight="1" thickBot="1" x14ac:dyDescent="0.3">
      <c r="B18" s="97"/>
      <c r="C18" s="43"/>
      <c r="D18" s="43"/>
      <c r="E18" s="98"/>
    </row>
    <row r="19" spans="2:35" ht="57" customHeight="1" x14ac:dyDescent="0.25">
      <c r="B19" s="97"/>
      <c r="C19" s="43"/>
      <c r="D19" s="99" t="s">
        <v>15</v>
      </c>
      <c r="E19" s="71">
        <f>E11+E15</f>
        <v>0</v>
      </c>
      <c r="AA19" s="50" t="s">
        <v>9</v>
      </c>
      <c r="AB19" s="51">
        <f>AD7/AB11</f>
        <v>1.0391668471541782</v>
      </c>
      <c r="AD19" s="55">
        <f>AD7*0.5</f>
        <v>0.44164590955230237</v>
      </c>
      <c r="AE19" s="100">
        <f>AD19/AD21</f>
        <v>0.81658066807670004</v>
      </c>
    </row>
    <row r="20" spans="2:35" ht="33" customHeight="1" x14ac:dyDescent="0.25">
      <c r="B20" s="97"/>
      <c r="C20" s="43"/>
      <c r="D20" s="101" t="s">
        <v>24</v>
      </c>
      <c r="E20" s="102">
        <f>E12+E16</f>
        <v>0</v>
      </c>
      <c r="AA20" s="52" t="s">
        <v>10</v>
      </c>
      <c r="AB20" s="53">
        <f>AD8/AB15</f>
        <v>0.23341636179079039</v>
      </c>
      <c r="AD20" s="56">
        <f>AD8*0.85</f>
        <v>9.9201953761085912E-2</v>
      </c>
      <c r="AE20" s="103">
        <f>AD20/AD21</f>
        <v>0.18341933192329993</v>
      </c>
      <c r="AH20" s="104"/>
    </row>
    <row r="21" spans="2:35" ht="30.75" customHeight="1" thickBot="1" x14ac:dyDescent="0.3">
      <c r="B21" s="44"/>
      <c r="C21" s="45"/>
      <c r="D21" s="105" t="s">
        <v>25</v>
      </c>
      <c r="E21" s="106">
        <f>E13+E17</f>
        <v>0</v>
      </c>
      <c r="AA21" s="52" t="s">
        <v>11</v>
      </c>
      <c r="AB21" s="107">
        <f>AB19/(AB19+AB20)</f>
        <v>0.81658066824227282</v>
      </c>
      <c r="AD21" s="28">
        <f>SUM(AD19:AD20)</f>
        <v>0.5408478633133883</v>
      </c>
      <c r="AE21" s="27"/>
    </row>
    <row r="22" spans="2:35" ht="30.75" customHeight="1" x14ac:dyDescent="0.25">
      <c r="AA22" s="54" t="s">
        <v>12</v>
      </c>
      <c r="AB22" s="103">
        <f>AB20/(AB19+AB20)</f>
        <v>0.18341933175772732</v>
      </c>
    </row>
  </sheetData>
  <mergeCells count="4">
    <mergeCell ref="B6:E6"/>
    <mergeCell ref="B7:E9"/>
    <mergeCell ref="AG9:AH9"/>
    <mergeCell ref="D10:E10"/>
  </mergeCells>
  <pageMargins left="0.7" right="0.7" top="0.75" bottom="0.75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H20"/>
  <sheetViews>
    <sheetView zoomScaleNormal="100" zoomScaleSheetLayoutView="90" workbookViewId="0">
      <pane xSplit="6" topLeftCell="X1" activePane="topRight" state="frozen"/>
      <selection pane="topRight" activeCell="Y22" sqref="Y22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4" width="16.140625" bestFit="1" customWidth="1"/>
    <col min="5" max="5" width="14.5703125" customWidth="1"/>
    <col min="6" max="6" width="5.85546875" customWidth="1"/>
    <col min="21" max="21" width="7.28515625" bestFit="1" customWidth="1"/>
    <col min="25" max="25" width="15.140625" bestFit="1" customWidth="1"/>
    <col min="26" max="26" width="6" style="29" customWidth="1"/>
    <col min="27" max="27" width="27.140625" customWidth="1"/>
    <col min="28" max="28" width="11.28515625" bestFit="1" customWidth="1"/>
    <col min="29" max="29" width="15.42578125" customWidth="1"/>
    <col min="30" max="30" width="14.85546875" customWidth="1"/>
    <col min="31" max="31" width="15.42578125" customWidth="1"/>
    <col min="32" max="32" width="16.140625" customWidth="1"/>
    <col min="33" max="33" width="17.42578125" customWidth="1"/>
    <col min="34" max="34" width="25.28515625" customWidth="1"/>
  </cols>
  <sheetData>
    <row r="5" spans="2:34" ht="15.75" thickBot="1" x14ac:dyDescent="0.3"/>
    <row r="6" spans="2:34" ht="15.75" thickBot="1" x14ac:dyDescent="0.3">
      <c r="C6" s="159" t="s">
        <v>27</v>
      </c>
      <c r="D6" s="159"/>
      <c r="E6" s="159"/>
      <c r="AA6" s="18"/>
      <c r="AB6" s="36" t="s">
        <v>0</v>
      </c>
      <c r="AC6" s="36">
        <f>SUM(AC7:AC8)</f>
        <v>5426252</v>
      </c>
      <c r="AD6" s="19"/>
      <c r="AE6" s="19" t="s">
        <v>1</v>
      </c>
      <c r="AF6" s="23">
        <f>SUM(AF7:AF8)</f>
        <v>0</v>
      </c>
      <c r="AG6" s="19"/>
      <c r="AH6" s="20">
        <f>SUM(AH7:AH8)</f>
        <v>0</v>
      </c>
    </row>
    <row r="7" spans="2:34" x14ac:dyDescent="0.25">
      <c r="B7" s="160" t="s">
        <v>2</v>
      </c>
      <c r="C7" s="161"/>
      <c r="D7" s="161"/>
      <c r="E7" s="162"/>
      <c r="AA7" s="5"/>
      <c r="AB7" s="37" t="s">
        <v>3</v>
      </c>
      <c r="AC7" s="63">
        <v>4792964</v>
      </c>
      <c r="AD7" s="6">
        <f>AC7/AC6</f>
        <v>0.88329181910460475</v>
      </c>
      <c r="AE7" s="7">
        <f>ROUND(AF7,2)</f>
        <v>0</v>
      </c>
      <c r="AF7" s="6">
        <f>C9*AB19</f>
        <v>0</v>
      </c>
      <c r="AG7" s="6">
        <f>AE7-AF7</f>
        <v>0</v>
      </c>
      <c r="AH7" s="126">
        <f>IF(AE7&gt;AF7,AE7-ROUNDUP(AG7,2),AE7)</f>
        <v>0</v>
      </c>
    </row>
    <row r="8" spans="2:34" ht="26.25" customHeight="1" thickBot="1" x14ac:dyDescent="0.3">
      <c r="B8" s="163"/>
      <c r="C8" s="164"/>
      <c r="D8" s="164"/>
      <c r="E8" s="165"/>
      <c r="AA8" s="5"/>
      <c r="AB8" s="37" t="s">
        <v>4</v>
      </c>
      <c r="AC8" s="63">
        <v>633288</v>
      </c>
      <c r="AD8" s="6">
        <f>AC8/AC6</f>
        <v>0.1167081808953952</v>
      </c>
      <c r="AE8" s="6">
        <f>ROUND(AF8,2)</f>
        <v>0</v>
      </c>
      <c r="AF8" s="6">
        <f>C9*AB20</f>
        <v>0</v>
      </c>
      <c r="AG8" s="8"/>
      <c r="AH8" s="26">
        <f>C9-AH7</f>
        <v>0</v>
      </c>
    </row>
    <row r="9" spans="2:34" ht="84" customHeight="1" x14ac:dyDescent="0.25">
      <c r="B9" s="127" t="s">
        <v>28</v>
      </c>
      <c r="C9" s="158"/>
      <c r="D9" s="166"/>
      <c r="E9" s="167"/>
      <c r="U9" s="22"/>
      <c r="Y9" s="128" t="s">
        <v>13</v>
      </c>
      <c r="Z9" s="30"/>
      <c r="AA9" s="38" t="s">
        <v>26</v>
      </c>
      <c r="AB9" s="8"/>
      <c r="AC9" s="9" t="s">
        <v>1</v>
      </c>
      <c r="AD9" s="8"/>
      <c r="AE9" s="8"/>
      <c r="AF9" s="10">
        <f>SUM(AF10:AF11)</f>
        <v>0</v>
      </c>
      <c r="AG9" s="8"/>
      <c r="AH9" s="11"/>
    </row>
    <row r="10" spans="2:34" ht="20.25" customHeight="1" x14ac:dyDescent="0.25">
      <c r="B10" s="129" t="s">
        <v>5</v>
      </c>
      <c r="C10" s="130">
        <f>AH7</f>
        <v>0</v>
      </c>
      <c r="D10" s="131" t="s">
        <v>6</v>
      </c>
      <c r="E10" s="132">
        <f>AF10</f>
        <v>0</v>
      </c>
      <c r="U10" s="21"/>
      <c r="Y10" s="133" t="e">
        <f>E10/E16</f>
        <v>#DIV/0!</v>
      </c>
      <c r="Z10" s="31" t="s">
        <v>3</v>
      </c>
      <c r="AA10" s="34">
        <v>32082372</v>
      </c>
      <c r="AB10" s="32">
        <f>AA10/(AA10+AA11)</f>
        <v>0.84999997880456024</v>
      </c>
      <c r="AC10" s="12">
        <f>ROUND(AH7*AB10,2)</f>
        <v>0</v>
      </c>
      <c r="AD10" s="6">
        <f>AH7*AB10</f>
        <v>0</v>
      </c>
      <c r="AE10" s="6">
        <f>AC10-AD10</f>
        <v>0</v>
      </c>
      <c r="AF10" s="134">
        <f>IF(AC10&gt;AD10,AC10-ROUNDUP(AE10,2),AC10)</f>
        <v>0</v>
      </c>
      <c r="AG10" s="8"/>
      <c r="AH10" s="11"/>
    </row>
    <row r="11" spans="2:34" ht="20.25" customHeight="1" x14ac:dyDescent="0.25">
      <c r="B11" s="1"/>
      <c r="C11" s="4"/>
      <c r="D11" s="131" t="s">
        <v>7</v>
      </c>
      <c r="E11" s="17">
        <f>AF11</f>
        <v>0</v>
      </c>
      <c r="U11" s="21"/>
      <c r="Y11" s="133"/>
      <c r="Z11" s="31"/>
      <c r="AA11" s="34">
        <v>5661596</v>
      </c>
      <c r="AB11" s="32">
        <f>AA11/(AA10+AA11)</f>
        <v>0.15000002119543976</v>
      </c>
      <c r="AC11" s="6">
        <f>ROUND(AH7*AB11,2)</f>
        <v>0</v>
      </c>
      <c r="AD11" s="6">
        <f>AH7*AB11</f>
        <v>0</v>
      </c>
      <c r="AE11" s="6"/>
      <c r="AF11" s="24">
        <f>C10-AF10</f>
        <v>0</v>
      </c>
      <c r="AG11" s="8"/>
      <c r="AH11" s="11"/>
    </row>
    <row r="12" spans="2:34" x14ac:dyDescent="0.25">
      <c r="B12" s="2"/>
      <c r="C12" s="135"/>
      <c r="D12" s="136"/>
      <c r="E12" s="3"/>
      <c r="U12" s="21"/>
      <c r="Y12" s="133"/>
      <c r="Z12" s="31"/>
      <c r="AA12" s="40"/>
      <c r="AB12" s="8"/>
      <c r="AC12" s="9" t="s">
        <v>1</v>
      </c>
      <c r="AD12" s="8"/>
      <c r="AE12" s="6"/>
      <c r="AF12" s="13">
        <f>SUM(AF13:AF14)</f>
        <v>0</v>
      </c>
      <c r="AG12" s="8"/>
      <c r="AH12" s="11"/>
    </row>
    <row r="13" spans="2:34" ht="20.25" customHeight="1" x14ac:dyDescent="0.25">
      <c r="B13" s="137" t="s">
        <v>8</v>
      </c>
      <c r="C13" s="138">
        <f>AH8</f>
        <v>0</v>
      </c>
      <c r="D13" s="131" t="s">
        <v>6</v>
      </c>
      <c r="E13" s="132">
        <v>0</v>
      </c>
      <c r="U13" s="21"/>
      <c r="Y13" s="133" t="e">
        <f>E13/E16</f>
        <v>#DIV/0!</v>
      </c>
      <c r="Z13" s="31" t="s">
        <v>4</v>
      </c>
      <c r="AA13" s="34">
        <v>1128016</v>
      </c>
      <c r="AB13" s="32">
        <f>AA13/(AA13+AA14)</f>
        <v>0.5</v>
      </c>
      <c r="AC13" s="6">
        <f>ROUND(AH8*AB13,2)</f>
        <v>0</v>
      </c>
      <c r="AD13" s="6">
        <f>AH8*AB13</f>
        <v>0</v>
      </c>
      <c r="AE13" s="6">
        <f>AC13-AD13</f>
        <v>0</v>
      </c>
      <c r="AF13" s="134">
        <f>IF(AC13&gt;AD13,AC13-ROUNDUP(AE13,2),AC13)</f>
        <v>0</v>
      </c>
      <c r="AG13" s="8"/>
      <c r="AH13" s="11"/>
    </row>
    <row r="14" spans="2:34" ht="20.25" customHeight="1" thickBot="1" x14ac:dyDescent="0.3">
      <c r="B14" s="139"/>
      <c r="C14" s="140"/>
      <c r="D14" s="141" t="s">
        <v>7</v>
      </c>
      <c r="E14" s="132">
        <v>0</v>
      </c>
      <c r="Z14" s="39"/>
      <c r="AA14" s="35">
        <v>1128016</v>
      </c>
      <c r="AB14" s="33">
        <f>AA14/(AA13+AA14)</f>
        <v>0.5</v>
      </c>
      <c r="AC14" s="15">
        <f>ROUND(AH8*AB14,2)</f>
        <v>0</v>
      </c>
      <c r="AD14" s="15">
        <f>AH8*AB14</f>
        <v>0</v>
      </c>
      <c r="AE14" s="15"/>
      <c r="AF14" s="25">
        <f>C13-AF13</f>
        <v>0</v>
      </c>
      <c r="AG14" s="14"/>
      <c r="AH14" s="16"/>
    </row>
    <row r="15" spans="2:34" ht="20.25" customHeight="1" thickBot="1" x14ac:dyDescent="0.3">
      <c r="B15" s="142"/>
      <c r="C15" s="143"/>
      <c r="D15" s="144" t="s">
        <v>29</v>
      </c>
      <c r="E15" s="46">
        <f>C13</f>
        <v>0</v>
      </c>
      <c r="Z15" s="39"/>
      <c r="AA15" s="110"/>
      <c r="AB15" s="111"/>
      <c r="AC15" s="112"/>
      <c r="AD15" s="112"/>
      <c r="AE15" s="112"/>
      <c r="AF15" s="113"/>
      <c r="AG15" s="114"/>
      <c r="AH15" s="114"/>
    </row>
    <row r="16" spans="2:34" ht="53.25" customHeight="1" thickBot="1" x14ac:dyDescent="0.3">
      <c r="B16" s="44"/>
      <c r="C16" s="45"/>
      <c r="D16" s="157" t="s">
        <v>31</v>
      </c>
      <c r="E16" s="145">
        <f>E10+E13</f>
        <v>0</v>
      </c>
    </row>
    <row r="17" spans="4:31" ht="38.25" x14ac:dyDescent="0.25">
      <c r="D17" s="146" t="s">
        <v>24</v>
      </c>
      <c r="E17" s="147">
        <f>E11+E14</f>
        <v>0</v>
      </c>
      <c r="AA17" s="148" t="s">
        <v>9</v>
      </c>
      <c r="AB17" s="149">
        <f>AD7/AB10</f>
        <v>1.0391668719178866</v>
      </c>
      <c r="AD17" s="150">
        <f>AD7*0.5</f>
        <v>0.44164590955230237</v>
      </c>
      <c r="AE17" s="151">
        <f>AD17/AD19</f>
        <v>0.81658066807670004</v>
      </c>
    </row>
    <row r="18" spans="4:31" ht="38.25" x14ac:dyDescent="0.25">
      <c r="D18" s="146" t="s">
        <v>30</v>
      </c>
      <c r="E18" s="147">
        <f>E15</f>
        <v>0</v>
      </c>
      <c r="AA18" s="152" t="s">
        <v>10</v>
      </c>
      <c r="AB18" s="153">
        <f>AD8/AB13</f>
        <v>0.23341636179079039</v>
      </c>
      <c r="AD18" s="150">
        <f>AD8*0.85</f>
        <v>9.9201953761085912E-2</v>
      </c>
      <c r="AE18" s="151">
        <f>AD18/AD19</f>
        <v>0.18341933192329993</v>
      </c>
    </row>
    <row r="19" spans="4:31" ht="30.75" customHeight="1" x14ac:dyDescent="0.25">
      <c r="AA19" s="152" t="s">
        <v>11</v>
      </c>
      <c r="AB19" s="154">
        <f>AB17/(AB17+AB18)</f>
        <v>0.81658067181150329</v>
      </c>
      <c r="AD19" s="28">
        <f>SUM(AD17:AD18)</f>
        <v>0.5408478633133883</v>
      </c>
      <c r="AE19" s="27"/>
    </row>
    <row r="20" spans="4:31" ht="30.75" customHeight="1" thickBot="1" x14ac:dyDescent="0.3">
      <c r="AA20" s="155" t="s">
        <v>12</v>
      </c>
      <c r="AB20" s="156">
        <f>AB18/(AB17+AB18)</f>
        <v>0.18341932818849685</v>
      </c>
    </row>
  </sheetData>
  <mergeCells count="3">
    <mergeCell ref="C6:E6"/>
    <mergeCell ref="B7:E8"/>
    <mergeCell ref="D9:E9"/>
  </mergeCells>
  <pageMargins left="0.7" right="0.7" top="0.75" bottom="0.75" header="0.3" footer="0.3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H20"/>
  <sheetViews>
    <sheetView zoomScaleNormal="100" zoomScaleSheetLayoutView="90" workbookViewId="0">
      <pane xSplit="6" topLeftCell="Y1" activePane="topRight" state="frozen"/>
      <selection pane="topRight" activeCell="C9" sqref="C9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1" max="21" width="7.28515625" bestFit="1" customWidth="1"/>
    <col min="25" max="25" width="5.7109375" customWidth="1"/>
    <col min="26" max="26" width="6" style="29" customWidth="1"/>
    <col min="27" max="27" width="27.140625" customWidth="1"/>
    <col min="28" max="28" width="11.28515625" bestFit="1" customWidth="1"/>
    <col min="29" max="29" width="15.42578125" customWidth="1"/>
    <col min="30" max="30" width="14.85546875" customWidth="1"/>
    <col min="31" max="31" width="15.42578125" customWidth="1"/>
    <col min="32" max="32" width="16.140625" customWidth="1"/>
    <col min="33" max="33" width="17.42578125" customWidth="1"/>
    <col min="34" max="34" width="25.28515625" customWidth="1"/>
  </cols>
  <sheetData>
    <row r="5" spans="2:34" ht="39" thickBot="1" x14ac:dyDescent="0.3">
      <c r="B5" s="42"/>
      <c r="AC5" s="41" t="s">
        <v>17</v>
      </c>
    </row>
    <row r="6" spans="2:34" ht="15.75" customHeight="1" thickBot="1" x14ac:dyDescent="0.3">
      <c r="B6" s="42" t="s">
        <v>16</v>
      </c>
      <c r="C6" s="159"/>
      <c r="D6" s="159"/>
      <c r="E6" s="159"/>
      <c r="AA6" s="18"/>
      <c r="AB6" s="58" t="s">
        <v>0</v>
      </c>
      <c r="AC6" s="58">
        <f>SUM(AC7:AC8)</f>
        <v>0</v>
      </c>
      <c r="AD6" s="19"/>
      <c r="AE6" s="19" t="s">
        <v>1</v>
      </c>
      <c r="AF6" s="23" t="e">
        <f>SUM(AF7:AF8)</f>
        <v>#DIV/0!</v>
      </c>
      <c r="AG6" s="19"/>
      <c r="AH6" s="20" t="e">
        <f>SUM(AH7:AH8)</f>
        <v>#DIV/0!</v>
      </c>
    </row>
    <row r="7" spans="2:34" ht="15.75" thickBot="1" x14ac:dyDescent="0.3">
      <c r="B7" s="160" t="s">
        <v>2</v>
      </c>
      <c r="C7" s="161"/>
      <c r="D7" s="161"/>
      <c r="E7" s="162"/>
      <c r="AA7" s="5"/>
      <c r="AB7" s="48" t="s">
        <v>3</v>
      </c>
      <c r="AC7" s="49"/>
      <c r="AD7" s="6" t="e">
        <f>AC7/AC6</f>
        <v>#DIV/0!</v>
      </c>
      <c r="AE7" s="7" t="e">
        <f>ROUND(AF7,2)</f>
        <v>#DIV/0!</v>
      </c>
      <c r="AF7" s="6" t="e">
        <f>C9*AB19</f>
        <v>#DIV/0!</v>
      </c>
      <c r="AG7" s="6" t="e">
        <f>AE7-AF7</f>
        <v>#DIV/0!</v>
      </c>
      <c r="AH7" s="26" t="e">
        <f>IF(AE7&gt;AF7,AE7-ROUNDUP(AG7,2),AE7)</f>
        <v>#DIV/0!</v>
      </c>
    </row>
    <row r="8" spans="2:34" ht="26.25" customHeight="1" thickBot="1" x14ac:dyDescent="0.3">
      <c r="B8" s="163"/>
      <c r="C8" s="164"/>
      <c r="D8" s="164"/>
      <c r="E8" s="165"/>
      <c r="AA8" s="5"/>
      <c r="AB8" s="48" t="s">
        <v>4</v>
      </c>
      <c r="AC8" s="47"/>
      <c r="AD8" s="6" t="e">
        <f>AC8/AC6</f>
        <v>#DIV/0!</v>
      </c>
      <c r="AE8" s="6" t="e">
        <f>ROUND(AF8,2)</f>
        <v>#DIV/0!</v>
      </c>
      <c r="AF8" s="6" t="e">
        <f>C9*AB20</f>
        <v>#DIV/0!</v>
      </c>
      <c r="AG8" s="8"/>
      <c r="AH8" s="26" t="e">
        <f>C9-AH7</f>
        <v>#DIV/0!</v>
      </c>
    </row>
    <row r="9" spans="2:34" ht="84" customHeight="1" thickBot="1" x14ac:dyDescent="0.3">
      <c r="B9" s="119" t="s">
        <v>18</v>
      </c>
      <c r="C9" s="65"/>
      <c r="D9" s="168"/>
      <c r="E9" s="169"/>
      <c r="U9" s="22"/>
      <c r="Y9" s="108" t="s">
        <v>13</v>
      </c>
      <c r="Z9" s="30"/>
      <c r="AA9" s="38" t="s">
        <v>26</v>
      </c>
      <c r="AB9" s="8"/>
      <c r="AC9" s="9" t="s">
        <v>1</v>
      </c>
      <c r="AD9" s="8"/>
      <c r="AE9" s="8"/>
      <c r="AF9" s="10" t="e">
        <f>SUM(AF10:AF11)</f>
        <v>#DIV/0!</v>
      </c>
      <c r="AG9" s="8"/>
      <c r="AH9" s="11"/>
    </row>
    <row r="10" spans="2:34" ht="20.25" customHeight="1" thickBot="1" x14ac:dyDescent="0.3">
      <c r="B10" s="68" t="s">
        <v>5</v>
      </c>
      <c r="C10" s="120" t="e">
        <f>AH7</f>
        <v>#DIV/0!</v>
      </c>
      <c r="D10" s="121" t="s">
        <v>6</v>
      </c>
      <c r="E10" s="122" t="e">
        <f>AF10</f>
        <v>#DIV/0!</v>
      </c>
      <c r="U10" s="21"/>
      <c r="Y10" s="109" t="e">
        <f>E10/E16</f>
        <v>#DIV/0!</v>
      </c>
      <c r="Z10" s="31" t="s">
        <v>3</v>
      </c>
      <c r="AA10" s="124">
        <v>32082372</v>
      </c>
      <c r="AB10" s="32">
        <f>AA10/(AA10+AA11)</f>
        <v>0.84999997880456024</v>
      </c>
      <c r="AC10" s="12" t="e">
        <f>ROUND(AH7*AB10,2)</f>
        <v>#DIV/0!</v>
      </c>
      <c r="AD10" s="6" t="e">
        <f>AH7*AB10</f>
        <v>#DIV/0!</v>
      </c>
      <c r="AE10" s="6" t="e">
        <f>AC10-AD10</f>
        <v>#DIV/0!</v>
      </c>
      <c r="AF10" s="24" t="e">
        <f>IF(AC10&gt;AD10,AC10-ROUNDUP(AE10,2),AC10)</f>
        <v>#DIV/0!</v>
      </c>
      <c r="AG10" s="8"/>
      <c r="AH10" s="11"/>
    </row>
    <row r="11" spans="2:34" ht="20.25" customHeight="1" thickBot="1" x14ac:dyDescent="0.3">
      <c r="B11" s="1"/>
      <c r="C11" s="4"/>
      <c r="D11" s="123" t="s">
        <v>7</v>
      </c>
      <c r="E11" s="46" t="e">
        <f>AF11</f>
        <v>#DIV/0!</v>
      </c>
      <c r="U11" s="21"/>
      <c r="Y11" s="109"/>
      <c r="Z11" s="31"/>
      <c r="AA11" s="124">
        <v>5661596</v>
      </c>
      <c r="AB11" s="32">
        <f>AA11/(AA10+AA11)</f>
        <v>0.15000002119543976</v>
      </c>
      <c r="AC11" s="6" t="e">
        <f>ROUND(AH7*AB11,2)</f>
        <v>#DIV/0!</v>
      </c>
      <c r="AD11" s="6" t="e">
        <f>AH7*AB11</f>
        <v>#DIV/0!</v>
      </c>
      <c r="AE11" s="6"/>
      <c r="AF11" s="24" t="e">
        <f>C10-AF10</f>
        <v>#DIV/0!</v>
      </c>
      <c r="AG11" s="8"/>
      <c r="AH11" s="11"/>
    </row>
    <row r="12" spans="2:34" ht="15.75" thickBot="1" x14ac:dyDescent="0.3">
      <c r="B12" s="2"/>
      <c r="C12" s="86"/>
      <c r="D12" s="87"/>
      <c r="E12" s="3"/>
      <c r="U12" s="21"/>
      <c r="Y12" s="109"/>
      <c r="Z12" s="31"/>
      <c r="AA12" s="40"/>
      <c r="AB12" s="8"/>
      <c r="AC12" s="9" t="s">
        <v>1</v>
      </c>
      <c r="AD12" s="8"/>
      <c r="AE12" s="6"/>
      <c r="AF12" s="13" t="e">
        <f>SUM(AF13:AF14)</f>
        <v>#DIV/0!</v>
      </c>
      <c r="AG12" s="8"/>
      <c r="AH12" s="11"/>
    </row>
    <row r="13" spans="2:34" ht="20.25" customHeight="1" thickBot="1" x14ac:dyDescent="0.3">
      <c r="B13" s="94" t="s">
        <v>8</v>
      </c>
      <c r="C13" s="120" t="e">
        <f>AH8</f>
        <v>#DIV/0!</v>
      </c>
      <c r="D13" s="70" t="s">
        <v>6</v>
      </c>
      <c r="E13" s="71" t="e">
        <f>AF13</f>
        <v>#DIV/0!</v>
      </c>
      <c r="U13" s="21"/>
      <c r="Y13" s="109" t="e">
        <f>E13/E16</f>
        <v>#DIV/0!</v>
      </c>
      <c r="Z13" s="31" t="s">
        <v>4</v>
      </c>
      <c r="AA13" s="124">
        <v>1128016</v>
      </c>
      <c r="AB13" s="32">
        <f>AA13/(AA13+AA14)</f>
        <v>0.5</v>
      </c>
      <c r="AC13" s="6" t="e">
        <f>ROUND(AH8*AB13,2)</f>
        <v>#DIV/0!</v>
      </c>
      <c r="AD13" s="6" t="e">
        <f>AH8*AB13</f>
        <v>#DIV/0!</v>
      </c>
      <c r="AE13" s="6" t="e">
        <f>AC13-AD13</f>
        <v>#DIV/0!</v>
      </c>
      <c r="AF13" s="24" t="e">
        <f>IF(AC13&gt;AD13,AC13-ROUNDUP(AE13,2),AC13)</f>
        <v>#DIV/0!</v>
      </c>
      <c r="AG13" s="8"/>
      <c r="AH13" s="11"/>
    </row>
    <row r="14" spans="2:34" ht="20.25" customHeight="1" thickBot="1" x14ac:dyDescent="0.3">
      <c r="B14" s="95"/>
      <c r="C14" s="4"/>
      <c r="D14" s="82" t="s">
        <v>7</v>
      </c>
      <c r="E14" s="46" t="e">
        <f>AF14</f>
        <v>#DIV/0!</v>
      </c>
      <c r="Z14" s="39"/>
      <c r="AA14" s="125">
        <v>1128016</v>
      </c>
      <c r="AB14" s="33">
        <f>AA14/(AA13+AA14)</f>
        <v>0.5</v>
      </c>
      <c r="AC14" s="15" t="e">
        <f>ROUND(AH8*AB14,2)</f>
        <v>#DIV/0!</v>
      </c>
      <c r="AD14" s="15" t="e">
        <f>AH8*AB14</f>
        <v>#DIV/0!</v>
      </c>
      <c r="AE14" s="15"/>
      <c r="AF14" s="25" t="e">
        <f>C13-AF13</f>
        <v>#DIV/0!</v>
      </c>
      <c r="AG14" s="14"/>
      <c r="AH14" s="16"/>
    </row>
    <row r="15" spans="2:34" ht="14.25" customHeight="1" thickBot="1" x14ac:dyDescent="0.3">
      <c r="B15" s="95"/>
      <c r="C15" s="4"/>
      <c r="D15" s="115"/>
      <c r="E15" s="116"/>
      <c r="Z15" s="39"/>
      <c r="AA15" s="110"/>
      <c r="AB15" s="111"/>
      <c r="AC15" s="112"/>
      <c r="AD15" s="112"/>
      <c r="AE15" s="112"/>
      <c r="AF15" s="113"/>
      <c r="AG15" s="114"/>
      <c r="AH15" s="114"/>
    </row>
    <row r="16" spans="2:34" ht="60.75" customHeight="1" x14ac:dyDescent="0.25">
      <c r="B16" s="97"/>
      <c r="C16" s="43"/>
      <c r="D16" s="117" t="s">
        <v>15</v>
      </c>
      <c r="E16" s="118" t="e">
        <f>E10+E13</f>
        <v>#DIV/0!</v>
      </c>
    </row>
    <row r="17" spans="2:31" ht="39" thickBot="1" x14ac:dyDescent="0.3">
      <c r="B17" s="44"/>
      <c r="C17" s="45"/>
      <c r="D17" s="105" t="s">
        <v>24</v>
      </c>
      <c r="E17" s="106" t="e">
        <f>E11+E14</f>
        <v>#DIV/0!</v>
      </c>
      <c r="AA17" s="50" t="s">
        <v>9</v>
      </c>
      <c r="AB17" s="51" t="e">
        <f>AD7/AB10</f>
        <v>#DIV/0!</v>
      </c>
      <c r="AD17" s="55" t="e">
        <f>AD7*0.5</f>
        <v>#DIV/0!</v>
      </c>
      <c r="AE17" s="100" t="e">
        <f>AD17/AD19</f>
        <v>#DIV/0!</v>
      </c>
    </row>
    <row r="18" spans="2:31" ht="38.25" x14ac:dyDescent="0.25">
      <c r="AA18" s="52" t="s">
        <v>10</v>
      </c>
      <c r="AB18" s="53" t="e">
        <f>AD8/AB13</f>
        <v>#DIV/0!</v>
      </c>
      <c r="AD18" s="56" t="e">
        <f>AD8*0.85</f>
        <v>#DIV/0!</v>
      </c>
      <c r="AE18" s="103" t="e">
        <f>AD18/AD19</f>
        <v>#DIV/0!</v>
      </c>
    </row>
    <row r="19" spans="2:31" ht="30.75" customHeight="1" x14ac:dyDescent="0.25">
      <c r="AA19" s="52" t="s">
        <v>11</v>
      </c>
      <c r="AB19" s="107" t="e">
        <f>AB17/(AB17+AB18)</f>
        <v>#DIV/0!</v>
      </c>
      <c r="AD19" s="28" t="e">
        <f>SUM(AD17:AD18)</f>
        <v>#DIV/0!</v>
      </c>
      <c r="AE19" s="27"/>
    </row>
    <row r="20" spans="2:31" ht="30.75" customHeight="1" x14ac:dyDescent="0.25">
      <c r="AA20" s="54" t="s">
        <v>12</v>
      </c>
      <c r="AB20" s="103" t="e">
        <f>AB18/(AB17+AB18)</f>
        <v>#DIV/0!</v>
      </c>
    </row>
  </sheetData>
  <mergeCells count="3">
    <mergeCell ref="C6:E6"/>
    <mergeCell ref="B7:E8"/>
    <mergeCell ref="D9:E9"/>
  </mergeCells>
  <pageMargins left="0.7" right="0.7" top="0.75" bottom="0.75" header="0.3" footer="0.3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2"/>
  <sheetViews>
    <sheetView zoomScaleNormal="100" zoomScaleSheetLayoutView="90" workbookViewId="0">
      <pane xSplit="6" topLeftCell="Y1" activePane="topRight" state="frozen"/>
      <selection pane="topRight" activeCell="C10" sqref="C10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1" max="21" width="7.28515625" bestFit="1" customWidth="1"/>
    <col min="25" max="25" width="5.7109375" customWidth="1"/>
    <col min="26" max="26" width="6.28515625" style="29" customWidth="1"/>
    <col min="27" max="27" width="27.140625" customWidth="1"/>
    <col min="28" max="28" width="11.28515625" bestFit="1" customWidth="1"/>
    <col min="29" max="29" width="19.28515625" customWidth="1"/>
    <col min="30" max="30" width="14.85546875" customWidth="1"/>
    <col min="31" max="31" width="15.42578125" customWidth="1"/>
    <col min="32" max="32" width="16.140625" customWidth="1"/>
    <col min="33" max="33" width="8.5703125" customWidth="1"/>
    <col min="34" max="34" width="25.28515625" customWidth="1"/>
  </cols>
  <sheetData>
    <row r="1" spans="2:35" ht="11.25" customHeight="1" x14ac:dyDescent="0.25"/>
    <row r="2" spans="2:35" ht="12" customHeight="1" x14ac:dyDescent="0.25"/>
    <row r="5" spans="2:35" ht="30.75" customHeight="1" thickBot="1" x14ac:dyDescent="0.3">
      <c r="AC5" s="57" t="s">
        <v>17</v>
      </c>
    </row>
    <row r="6" spans="2:35" ht="22.5" customHeight="1" thickBot="1" x14ac:dyDescent="0.3">
      <c r="B6" s="170" t="s">
        <v>16</v>
      </c>
      <c r="C6" s="170"/>
      <c r="D6" s="170"/>
      <c r="E6" s="170"/>
      <c r="AA6" s="18"/>
      <c r="AB6" s="36" t="s">
        <v>0</v>
      </c>
      <c r="AC6" s="58">
        <f>SUM(AC7:AC8)</f>
        <v>0</v>
      </c>
      <c r="AD6" s="19"/>
      <c r="AE6" s="19" t="s">
        <v>1</v>
      </c>
      <c r="AF6" s="23" t="e">
        <f>SUM(AF7:AF8)</f>
        <v>#DIV/0!</v>
      </c>
      <c r="AG6" s="19"/>
      <c r="AH6" s="59" t="e">
        <f>SUM(AH7:AH8)</f>
        <v>#DIV/0!</v>
      </c>
    </row>
    <row r="7" spans="2:35" ht="15" customHeight="1" thickBot="1" x14ac:dyDescent="0.3">
      <c r="B7" s="160" t="s">
        <v>2</v>
      </c>
      <c r="C7" s="171"/>
      <c r="D7" s="171"/>
      <c r="E7" s="172"/>
      <c r="AA7" s="5"/>
      <c r="AB7" s="60" t="s">
        <v>3</v>
      </c>
      <c r="AC7" s="61"/>
      <c r="AD7" s="6" t="e">
        <f>AC7/AC6</f>
        <v>#DIV/0!</v>
      </c>
      <c r="AE7" s="12" t="e">
        <f>ROUND(AF7,2)</f>
        <v>#DIV/0!</v>
      </c>
      <c r="AF7" s="6" t="e">
        <f>C10*AB21</f>
        <v>#DIV/0!</v>
      </c>
      <c r="AG7" s="6" t="e">
        <f>AE7-AF7</f>
        <v>#DIV/0!</v>
      </c>
      <c r="AH7" s="26" t="e">
        <f>IF(AE7&gt;AF7,AE7-ROUNDUP(AG7,2),AE7)</f>
        <v>#DIV/0!</v>
      </c>
    </row>
    <row r="8" spans="2:35" ht="22.5" customHeight="1" thickBot="1" x14ac:dyDescent="0.3">
      <c r="B8" s="173"/>
      <c r="C8" s="174"/>
      <c r="D8" s="174"/>
      <c r="E8" s="175"/>
      <c r="AA8" s="5"/>
      <c r="AB8" s="62" t="s">
        <v>4</v>
      </c>
      <c r="AC8" s="49"/>
      <c r="AD8" s="6" t="e">
        <f>AC8/AC6</f>
        <v>#DIV/0!</v>
      </c>
      <c r="AE8" s="6" t="e">
        <f>ROUND(AF8,2)</f>
        <v>#DIV/0!</v>
      </c>
      <c r="AF8" s="6" t="e">
        <f>C10*AB22</f>
        <v>#DIV/0!</v>
      </c>
      <c r="AG8" s="8"/>
      <c r="AH8" s="26" t="e">
        <f>C10-AH7</f>
        <v>#DIV/0!</v>
      </c>
    </row>
    <row r="9" spans="2:35" ht="15.75" customHeight="1" thickBot="1" x14ac:dyDescent="0.3">
      <c r="B9" s="176"/>
      <c r="C9" s="177"/>
      <c r="D9" s="177"/>
      <c r="E9" s="178"/>
      <c r="AA9" s="5"/>
      <c r="AB9" s="37"/>
      <c r="AC9" s="63"/>
      <c r="AD9" s="6"/>
      <c r="AE9" s="6"/>
      <c r="AF9" s="6"/>
      <c r="AG9" s="179" t="s">
        <v>19</v>
      </c>
      <c r="AH9" s="180"/>
    </row>
    <row r="10" spans="2:35" ht="84" customHeight="1" thickBot="1" x14ac:dyDescent="0.3">
      <c r="B10" s="64" t="s">
        <v>18</v>
      </c>
      <c r="C10" s="65"/>
      <c r="D10" s="181"/>
      <c r="E10" s="182"/>
      <c r="U10" s="22"/>
      <c r="Y10" s="108" t="s">
        <v>13</v>
      </c>
      <c r="Z10"/>
      <c r="AA10" s="38" t="s">
        <v>26</v>
      </c>
      <c r="AB10" s="8"/>
      <c r="AC10" s="9" t="s">
        <v>1</v>
      </c>
      <c r="AD10" s="8"/>
      <c r="AE10" s="8"/>
      <c r="AF10" s="10" t="e">
        <f>SUM(AF11:AF12)</f>
        <v>#DIV/0!</v>
      </c>
      <c r="AG10" s="66"/>
      <c r="AH10" s="67" t="e">
        <f>SUM(AH11:AH13)</f>
        <v>#DIV/0!</v>
      </c>
    </row>
    <row r="11" spans="2:35" ht="20.25" customHeight="1" thickBot="1" x14ac:dyDescent="0.3">
      <c r="B11" s="68" t="s">
        <v>5</v>
      </c>
      <c r="C11" s="69" t="e">
        <f>AH7</f>
        <v>#DIV/0!</v>
      </c>
      <c r="D11" s="70" t="s">
        <v>6</v>
      </c>
      <c r="E11" s="71" t="e">
        <f>AH11</f>
        <v>#DIV/0!</v>
      </c>
      <c r="U11" s="21"/>
      <c r="Y11" s="109" t="e">
        <f>E11/E19</f>
        <v>#DIV/0!</v>
      </c>
      <c r="Z11" s="31" t="s">
        <v>3</v>
      </c>
      <c r="AA11" s="124">
        <v>32082372</v>
      </c>
      <c r="AB11" s="72">
        <f>AA11/(AA11+AA12)</f>
        <v>0.84999997880456024</v>
      </c>
      <c r="AC11" s="73" t="e">
        <f>ROUND(AH7*AB11,2)</f>
        <v>#DIV/0!</v>
      </c>
      <c r="AD11" s="73" t="e">
        <f>AH7*AB11</f>
        <v>#DIV/0!</v>
      </c>
      <c r="AE11" s="73" t="e">
        <f>AC11-AD11</f>
        <v>#DIV/0!</v>
      </c>
      <c r="AF11" s="74" t="e">
        <f>IF(AC11&gt;AD11,AC11-ROUNDUP(AE11,2),AC11)</f>
        <v>#DIV/0!</v>
      </c>
      <c r="AG11" s="75">
        <v>0.85</v>
      </c>
      <c r="AH11" s="76" t="e">
        <f>AF11</f>
        <v>#DIV/0!</v>
      </c>
      <c r="AI11" s="77" t="s">
        <v>20</v>
      </c>
    </row>
    <row r="12" spans="2:35" ht="20.25" customHeight="1" x14ac:dyDescent="0.25">
      <c r="B12" s="1"/>
      <c r="C12" s="4"/>
      <c r="D12" s="78" t="s">
        <v>7</v>
      </c>
      <c r="E12" s="17" t="e">
        <f>AH12</f>
        <v>#DIV/0!</v>
      </c>
      <c r="U12" s="21"/>
      <c r="Y12" s="109"/>
      <c r="Z12" s="31"/>
      <c r="AA12" s="124">
        <v>5661596</v>
      </c>
      <c r="AB12" s="72">
        <f>AA12/(AA11+AA12)</f>
        <v>0.15000002119543976</v>
      </c>
      <c r="AC12" s="73" t="e">
        <f>ROUND(AH7*AB12,2)</f>
        <v>#DIV/0!</v>
      </c>
      <c r="AD12" s="73" t="e">
        <f>AH7*AB12</f>
        <v>#DIV/0!</v>
      </c>
      <c r="AE12" s="73"/>
      <c r="AF12" s="74" t="e">
        <f>C11-AF11</f>
        <v>#DIV/0!</v>
      </c>
      <c r="AG12" s="79">
        <v>0.1</v>
      </c>
      <c r="AH12" s="80" t="e">
        <f>ROUNDDOWN((AF12/15)*10,2)</f>
        <v>#DIV/0!</v>
      </c>
      <c r="AI12" s="81" t="s">
        <v>21</v>
      </c>
    </row>
    <row r="13" spans="2:35" ht="20.25" customHeight="1" thickBot="1" x14ac:dyDescent="0.3">
      <c r="B13" s="1"/>
      <c r="C13" s="4"/>
      <c r="D13" s="82" t="s">
        <v>22</v>
      </c>
      <c r="E13" s="46" t="e">
        <f>AH13</f>
        <v>#DIV/0!</v>
      </c>
      <c r="U13" s="21"/>
      <c r="Y13" s="109"/>
      <c r="Z13" s="31"/>
      <c r="AA13" s="40"/>
      <c r="AB13" s="72"/>
      <c r="AC13" s="73"/>
      <c r="AD13" s="73"/>
      <c r="AE13" s="73"/>
      <c r="AF13" s="74"/>
      <c r="AG13" s="83">
        <v>0.05</v>
      </c>
      <c r="AH13" s="84" t="e">
        <f>AF12-AH12</f>
        <v>#DIV/0!</v>
      </c>
      <c r="AI13" s="85" t="s">
        <v>23</v>
      </c>
    </row>
    <row r="14" spans="2:35" ht="15.75" thickBot="1" x14ac:dyDescent="0.3">
      <c r="B14" s="2"/>
      <c r="C14" s="86"/>
      <c r="D14" s="87"/>
      <c r="E14" s="3"/>
      <c r="U14" s="21"/>
      <c r="Y14" s="109"/>
      <c r="Z14" s="31"/>
      <c r="AA14" s="40"/>
      <c r="AB14" s="88"/>
      <c r="AC14" s="89" t="s">
        <v>1</v>
      </c>
      <c r="AD14" s="88"/>
      <c r="AE14" s="73"/>
      <c r="AF14" s="90" t="e">
        <f>SUM(AF15:AF16)</f>
        <v>#DIV/0!</v>
      </c>
      <c r="AG14" s="91"/>
      <c r="AH14" s="92" t="e">
        <f>SUM(AH15:AH17)</f>
        <v>#DIV/0!</v>
      </c>
      <c r="AI14" s="93"/>
    </row>
    <row r="15" spans="2:35" ht="20.25" customHeight="1" thickBot="1" x14ac:dyDescent="0.3">
      <c r="B15" s="94" t="s">
        <v>8</v>
      </c>
      <c r="C15" s="69" t="e">
        <f>AH8</f>
        <v>#DIV/0!</v>
      </c>
      <c r="D15" s="70" t="s">
        <v>6</v>
      </c>
      <c r="E15" s="71" t="e">
        <f>AH15</f>
        <v>#DIV/0!</v>
      </c>
      <c r="U15" s="21"/>
      <c r="Y15" s="109" t="e">
        <f>E15/E19</f>
        <v>#DIV/0!</v>
      </c>
      <c r="Z15" s="31" t="s">
        <v>4</v>
      </c>
      <c r="AA15" s="124">
        <v>1128016</v>
      </c>
      <c r="AB15" s="72">
        <f>AA15/(AA15+AA16)</f>
        <v>0.5</v>
      </c>
      <c r="AC15" s="73" t="e">
        <f>ROUND(AH8*AB15,2)</f>
        <v>#DIV/0!</v>
      </c>
      <c r="AD15" s="73" t="e">
        <f>AH8*AB15</f>
        <v>#DIV/0!</v>
      </c>
      <c r="AE15" s="73" t="e">
        <f>AC15-AD15</f>
        <v>#DIV/0!</v>
      </c>
      <c r="AF15" s="74" t="e">
        <f>IF(AC15&gt;AD15,AC15-ROUNDUP(AE15,2),AC15)</f>
        <v>#DIV/0!</v>
      </c>
      <c r="AG15" s="75">
        <v>0.5</v>
      </c>
      <c r="AH15" s="76" t="e">
        <f>AF15</f>
        <v>#DIV/0!</v>
      </c>
      <c r="AI15" s="77" t="s">
        <v>20</v>
      </c>
    </row>
    <row r="16" spans="2:35" ht="20.25" customHeight="1" x14ac:dyDescent="0.25">
      <c r="B16" s="95"/>
      <c r="C16" s="4"/>
      <c r="D16" s="78" t="s">
        <v>7</v>
      </c>
      <c r="E16" s="17" t="e">
        <f>AH16</f>
        <v>#DIV/0!</v>
      </c>
      <c r="Z16" s="39"/>
      <c r="AA16" s="124">
        <v>1128016</v>
      </c>
      <c r="AB16" s="72">
        <f>AA16/(AA15+AA16)</f>
        <v>0.5</v>
      </c>
      <c r="AC16" s="73" t="e">
        <f>ROUND(AH8*AB16,2)</f>
        <v>#DIV/0!</v>
      </c>
      <c r="AD16" s="73" t="e">
        <f>AH8*AB16</f>
        <v>#DIV/0!</v>
      </c>
      <c r="AE16" s="73"/>
      <c r="AF16" s="74" t="e">
        <f>C15-AF15</f>
        <v>#DIV/0!</v>
      </c>
      <c r="AG16" s="79">
        <v>0.45</v>
      </c>
      <c r="AH16" s="80" t="e">
        <f>ROUNDDOWN((AF16/50)*45,2)</f>
        <v>#DIV/0!</v>
      </c>
      <c r="AI16" s="81" t="s">
        <v>21</v>
      </c>
    </row>
    <row r="17" spans="2:35" ht="20.25" customHeight="1" thickBot="1" x14ac:dyDescent="0.3">
      <c r="B17" s="95"/>
      <c r="C17" s="4"/>
      <c r="D17" s="82" t="s">
        <v>22</v>
      </c>
      <c r="E17" s="46" t="e">
        <f>AH17</f>
        <v>#DIV/0!</v>
      </c>
      <c r="Z17" s="39"/>
      <c r="AA17" s="96"/>
      <c r="AB17" s="33"/>
      <c r="AC17" s="15"/>
      <c r="AD17" s="15"/>
      <c r="AE17" s="15"/>
      <c r="AF17" s="25"/>
      <c r="AG17" s="83">
        <v>0.05</v>
      </c>
      <c r="AH17" s="84" t="e">
        <f>AF16-AH16</f>
        <v>#DIV/0!</v>
      </c>
      <c r="AI17" s="85" t="s">
        <v>23</v>
      </c>
    </row>
    <row r="18" spans="2:35" ht="15" customHeight="1" thickBot="1" x14ac:dyDescent="0.3">
      <c r="B18" s="97"/>
      <c r="C18" s="43"/>
      <c r="D18" s="43"/>
      <c r="E18" s="98"/>
    </row>
    <row r="19" spans="2:35" ht="57" customHeight="1" x14ac:dyDescent="0.25">
      <c r="B19" s="97"/>
      <c r="C19" s="43"/>
      <c r="D19" s="99" t="s">
        <v>15</v>
      </c>
      <c r="E19" s="71" t="e">
        <f>E11+E15</f>
        <v>#DIV/0!</v>
      </c>
      <c r="AA19" s="50" t="s">
        <v>9</v>
      </c>
      <c r="AB19" s="51" t="e">
        <f>AD7/AB11</f>
        <v>#DIV/0!</v>
      </c>
      <c r="AD19" s="55" t="e">
        <f>AD7*0.5</f>
        <v>#DIV/0!</v>
      </c>
      <c r="AE19" s="100" t="e">
        <f>AD19/AD21</f>
        <v>#DIV/0!</v>
      </c>
    </row>
    <row r="20" spans="2:35" ht="33" customHeight="1" x14ac:dyDescent="0.25">
      <c r="B20" s="97"/>
      <c r="C20" s="43"/>
      <c r="D20" s="101" t="s">
        <v>24</v>
      </c>
      <c r="E20" s="102" t="e">
        <f>E12+E16</f>
        <v>#DIV/0!</v>
      </c>
      <c r="AA20" s="52" t="s">
        <v>10</v>
      </c>
      <c r="AB20" s="53" t="e">
        <f>AD8/AB15</f>
        <v>#DIV/0!</v>
      </c>
      <c r="AD20" s="56" t="e">
        <f>AD8*0.85</f>
        <v>#DIV/0!</v>
      </c>
      <c r="AE20" s="103" t="e">
        <f>AD20/AD21</f>
        <v>#DIV/0!</v>
      </c>
      <c r="AH20" s="104"/>
    </row>
    <row r="21" spans="2:35" ht="30.75" customHeight="1" thickBot="1" x14ac:dyDescent="0.3">
      <c r="B21" s="44"/>
      <c r="C21" s="45"/>
      <c r="D21" s="105" t="s">
        <v>25</v>
      </c>
      <c r="E21" s="106" t="e">
        <f>E13+E17</f>
        <v>#DIV/0!</v>
      </c>
      <c r="AA21" s="52" t="s">
        <v>11</v>
      </c>
      <c r="AB21" s="107" t="e">
        <f>AB19/(AB19+AB20)</f>
        <v>#DIV/0!</v>
      </c>
      <c r="AD21" s="28" t="e">
        <f>SUM(AD19:AD20)</f>
        <v>#DIV/0!</v>
      </c>
      <c r="AE21" s="27"/>
    </row>
    <row r="22" spans="2:35" ht="30.75" customHeight="1" x14ac:dyDescent="0.25">
      <c r="AA22" s="54" t="s">
        <v>12</v>
      </c>
      <c r="AB22" s="103" t="e">
        <f>AB20/(AB19+AB20)</f>
        <v>#DIV/0!</v>
      </c>
    </row>
  </sheetData>
  <mergeCells count="4">
    <mergeCell ref="B6:E6"/>
    <mergeCell ref="B7:E9"/>
    <mergeCell ref="AG9:AH9"/>
    <mergeCell ref="D10:E10"/>
  </mergeCells>
  <pageMargins left="0.7" right="0.7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56DACCFAFF834185A23D75AF69D834" ma:contentTypeVersion="0" ma:contentTypeDescription="Umožňuje vytvoriť nový dokument." ma:contentTypeScope="" ma:versionID="666955dae70760e6faa535b887c366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CEB55D-B034-4C30-A9F7-B78B3415E5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2B6C1-EA96-4FBE-B71B-7D6BE0B32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C6C178-0ABE-4275-857E-D7ED17DE3E9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COV_rozdelenie_PRO RATA(PO1)</vt:lpstr>
      <vt:lpstr>COV_rozdelenie(PO1)</vt:lpstr>
      <vt:lpstr>COV_rozdelenie_5%spolufin(PO1)</vt:lpstr>
      <vt:lpstr>COV_rozdelenie_PRO RATA(PO2)</vt:lpstr>
      <vt:lpstr>COV_rozdelenie(PO2)</vt:lpstr>
      <vt:lpstr>COV_rozdelenie_5%spolufin(PO2)</vt:lpstr>
      <vt:lpstr>'COV_rozdelenie(PO1)'!Oblasť_tlače</vt:lpstr>
      <vt:lpstr>'COV_rozdelenie(PO2)'!Oblasť_tlače</vt:lpstr>
      <vt:lpstr>'COV_rozdelenie_5%spolufin(PO1)'!Oblasť_tlače</vt:lpstr>
      <vt:lpstr>'COV_rozdelenie_5%spolufin(PO2)'!Oblasť_tlače</vt:lpstr>
      <vt:lpstr>'COV_rozdelenie_PRO RATA(PO1)'!Oblasť_tlače</vt:lpstr>
      <vt:lpstr>'COV_rozdelenie_PRO RATA(PO2)'!Oblasť_tlače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Vlček</dc:creator>
  <cp:lastModifiedBy>Miroslava Dziaková</cp:lastModifiedBy>
  <dcterms:created xsi:type="dcterms:W3CDTF">2016-01-27T07:59:07Z</dcterms:created>
  <dcterms:modified xsi:type="dcterms:W3CDTF">2022-09-06T13:47:42Z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0x010100A056DACCFAFF834185A23D75AF69D834</vt:lpwstr>
  </property>
</Properties>
</file>